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n\Documents\Town of Roseboom\Town Clerk Folder\2023 Budget\"/>
    </mc:Choice>
  </mc:AlternateContent>
  <bookViews>
    <workbookView xWindow="0" yWindow="0" windowWidth="20490" windowHeight="7755"/>
  </bookViews>
  <sheets>
    <sheet name="summary" sheetId="1" r:id="rId1"/>
    <sheet name="highway" sheetId="5" r:id="rId2"/>
    <sheet name="general" sheetId="4" r:id="rId3"/>
    <sheet name="Reconciliation" sheetId="6" r:id="rId4"/>
  </sheets>
  <definedNames>
    <definedName name="_xlnm.Print_Area" localSheetId="1">highway!$A$1:$Z$49</definedName>
    <definedName name="_xlnm.Print_Titles" localSheetId="2">general!$1:$2</definedName>
    <definedName name="_xlnm.Print_Titles" localSheetId="1">highway!$1:$2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F8" i="6"/>
  <c r="F7" i="6"/>
  <c r="F6" i="6"/>
  <c r="F16" i="6"/>
  <c r="F15" i="6"/>
  <c r="F14" i="6"/>
  <c r="F17" i="6"/>
  <c r="F13" i="6"/>
  <c r="F5" i="6"/>
  <c r="D16" i="6"/>
  <c r="D14" i="6"/>
  <c r="D15" i="6" s="1"/>
  <c r="D13" i="6"/>
  <c r="D8" i="6"/>
  <c r="D6" i="6"/>
  <c r="D5" i="6"/>
  <c r="B16" i="6"/>
  <c r="B14" i="6"/>
  <c r="B8" i="6"/>
  <c r="B6" i="6"/>
  <c r="B5" i="6"/>
  <c r="C24" i="6"/>
  <c r="E24" i="6" s="1"/>
  <c r="E26" i="6" s="1"/>
  <c r="B7" i="6"/>
  <c r="B9" i="6" s="1"/>
  <c r="Y18" i="5"/>
  <c r="Z18" i="5"/>
  <c r="Y45" i="5"/>
  <c r="Z45" i="5"/>
  <c r="D35" i="1"/>
  <c r="E14" i="1"/>
  <c r="F14" i="1"/>
  <c r="E5" i="1"/>
  <c r="G11" i="1"/>
  <c r="F7" i="1"/>
  <c r="F8" i="1"/>
  <c r="F5" i="1"/>
  <c r="F4" i="1"/>
  <c r="F13" i="1" s="1"/>
  <c r="D17" i="6" l="1"/>
  <c r="D7" i="6"/>
  <c r="D9" i="6" s="1"/>
  <c r="H9" i="6"/>
  <c r="B24" i="6" s="1"/>
  <c r="D24" i="6" s="1"/>
  <c r="F24" i="6" s="1"/>
  <c r="C26" i="6"/>
  <c r="D8" i="1"/>
  <c r="X45" i="5"/>
  <c r="X35" i="5"/>
  <c r="E8" i="1"/>
  <c r="E18" i="1" s="1"/>
  <c r="Y83" i="4"/>
  <c r="D5" i="1" s="1"/>
  <c r="Y79" i="4"/>
  <c r="Y42" i="4"/>
  <c r="G20" i="1"/>
  <c r="E7" i="1"/>
  <c r="W35" i="5"/>
  <c r="W45" i="5" s="1"/>
  <c r="D7" i="1" s="1"/>
  <c r="V45" i="5"/>
  <c r="Z35" i="5"/>
  <c r="Y35" i="5"/>
  <c r="V18" i="5"/>
  <c r="Z79" i="4"/>
  <c r="X79" i="4"/>
  <c r="G5" i="1" l="1"/>
  <c r="G14" i="1" s="1"/>
  <c r="B13" i="6"/>
  <c r="B15" i="6" s="1"/>
  <c r="B17" i="6" s="1"/>
  <c r="H17" i="6" s="1"/>
  <c r="B26" i="6" s="1"/>
  <c r="D26" i="6" s="1"/>
  <c r="F26" i="6" s="1"/>
  <c r="G7" i="1"/>
  <c r="G8" i="1"/>
  <c r="X4" i="5" s="1"/>
  <c r="X18" i="5" s="1"/>
  <c r="Y5" i="4"/>
  <c r="Y23" i="4" s="1"/>
  <c r="F18" i="1"/>
  <c r="D14" i="1"/>
  <c r="D18" i="1" s="1"/>
  <c r="AA79" i="4"/>
  <c r="AA83" i="4" s="1"/>
  <c r="V46" i="5"/>
  <c r="E4" i="1"/>
  <c r="E13" i="1" s="1"/>
  <c r="W83" i="4"/>
  <c r="Z83" i="4"/>
  <c r="X83" i="4"/>
  <c r="D4" i="1" s="1"/>
  <c r="W23" i="4"/>
  <c r="V79" i="4"/>
  <c r="G4" i="1" l="1"/>
  <c r="G18" i="1"/>
  <c r="W84" i="4"/>
  <c r="U35" i="5"/>
  <c r="H18" i="1" l="1"/>
  <c r="D34" i="1"/>
  <c r="G10" i="1"/>
  <c r="I10" i="1" s="1"/>
  <c r="D39" i="1"/>
  <c r="G13" i="1" l="1"/>
  <c r="F21" i="1"/>
  <c r="E21" i="1"/>
  <c r="D21" i="1"/>
  <c r="U83" i="4"/>
  <c r="U23" i="4"/>
  <c r="T45" i="5"/>
  <c r="U45" i="5"/>
  <c r="T18" i="5"/>
  <c r="W4" i="5" l="1"/>
  <c r="W18" i="5" s="1"/>
  <c r="U18" i="5"/>
  <c r="I7" i="1"/>
  <c r="G21" i="1"/>
  <c r="U84" i="4"/>
  <c r="V83" i="4"/>
  <c r="T46" i="5"/>
  <c r="S35" i="5"/>
  <c r="T25" i="4"/>
  <c r="T79" i="4" s="1"/>
  <c r="AA23" i="4" l="1"/>
  <c r="AA84" i="4" s="1"/>
  <c r="X5" i="4"/>
  <c r="X23" i="4" s="1"/>
  <c r="Z23" i="4"/>
  <c r="Z84" i="4" s="1"/>
  <c r="I4" i="1"/>
  <c r="R18" i="5"/>
  <c r="S83" i="4" l="1"/>
  <c r="S23" i="4"/>
  <c r="S84" i="4" l="1"/>
  <c r="T83" i="4"/>
  <c r="R45" i="5"/>
  <c r="R46" i="5" l="1"/>
  <c r="S45" i="5"/>
  <c r="R79" i="4"/>
  <c r="R83" i="4" s="1"/>
  <c r="Q35" i="5"/>
  <c r="Q45" i="5" s="1"/>
  <c r="J35" i="1" l="1"/>
  <c r="J36" i="1" s="1"/>
  <c r="I36" i="1" l="1"/>
  <c r="J37" i="1"/>
  <c r="J39" i="1" s="1"/>
  <c r="I35" i="1"/>
  <c r="Q83" i="4"/>
  <c r="P83" i="4"/>
  <c r="Q23" i="4"/>
  <c r="O45" i="5"/>
  <c r="P45" i="5"/>
  <c r="P18" i="5"/>
  <c r="Q84" i="4" l="1"/>
  <c r="P46" i="5"/>
  <c r="O83" i="4" l="1"/>
  <c r="O23" i="4"/>
  <c r="N45" i="5"/>
  <c r="N18" i="5"/>
  <c r="O84" i="4" l="1"/>
  <c r="N46" i="5"/>
  <c r="L45" i="5" l="1"/>
  <c r="K35" i="5"/>
  <c r="L18" i="5"/>
  <c r="K18" i="5"/>
  <c r="M83" i="4"/>
  <c r="N83" i="4"/>
  <c r="M23" i="4"/>
  <c r="K45" i="5" l="1"/>
  <c r="K46" i="5" s="1"/>
  <c r="L46" i="5"/>
  <c r="M84" i="4"/>
  <c r="L79" i="4" l="1"/>
  <c r="F19" i="1" l="1"/>
  <c r="L83" i="4" l="1"/>
  <c r="E17" i="1" l="1"/>
  <c r="F17" i="1"/>
  <c r="G17" i="1"/>
  <c r="D17" i="1"/>
  <c r="H26" i="1" l="1"/>
  <c r="J18" i="5"/>
  <c r="J45" i="5" s="1"/>
  <c r="K83" i="4"/>
  <c r="K23" i="4"/>
  <c r="J46" i="5" l="1"/>
  <c r="K84" i="4"/>
  <c r="I35" i="5"/>
  <c r="J79" i="4"/>
  <c r="H45" i="5" l="1"/>
  <c r="H18" i="5"/>
  <c r="E18" i="5"/>
  <c r="D18" i="5"/>
  <c r="F18" i="5"/>
  <c r="C18" i="5"/>
  <c r="I83" i="4"/>
  <c r="J83" i="4"/>
  <c r="I23" i="4"/>
  <c r="H46" i="5" l="1"/>
  <c r="I84" i="4"/>
  <c r="G35" i="5" l="1"/>
  <c r="H79" i="4"/>
  <c r="F45" i="5" l="1"/>
  <c r="E45" i="5"/>
  <c r="E46" i="5" s="1"/>
  <c r="D45" i="5"/>
  <c r="D46" i="5" s="1"/>
  <c r="C45" i="5"/>
  <c r="C46" i="5" s="1"/>
  <c r="H83" i="4" l="1"/>
  <c r="G83" i="4"/>
  <c r="F83" i="4"/>
  <c r="E83" i="4"/>
  <c r="D83" i="4"/>
  <c r="G23" i="4"/>
  <c r="F23" i="4"/>
  <c r="E23" i="4"/>
  <c r="D23" i="4"/>
  <c r="F84" i="4" l="1"/>
  <c r="E84" i="4"/>
  <c r="D84" i="4"/>
  <c r="G84" i="4"/>
  <c r="G31" i="1"/>
  <c r="H30" i="1" s="1"/>
  <c r="G28" i="1" l="1"/>
  <c r="G29" i="1"/>
  <c r="H29" i="1" s="1"/>
  <c r="H28" i="1" l="1"/>
  <c r="L10" i="1"/>
  <c r="V23" i="4" l="1"/>
  <c r="V84" i="4" s="1"/>
  <c r="T23" i="4"/>
  <c r="T84" i="4" s="1"/>
  <c r="R23" i="4"/>
  <c r="R84" i="4" s="1"/>
  <c r="P23" i="4"/>
  <c r="P84" i="4" s="1"/>
  <c r="N23" i="4"/>
  <c r="N84" i="4" s="1"/>
  <c r="L23" i="4"/>
  <c r="L84" i="4" s="1"/>
  <c r="I18" i="5"/>
  <c r="J23" i="4"/>
  <c r="J84" i="4" s="1"/>
  <c r="G18" i="5"/>
  <c r="H23" i="4"/>
  <c r="H84" i="4" s="1"/>
  <c r="L4" i="1"/>
  <c r="G45" i="5" l="1"/>
  <c r="G46" i="5" s="1"/>
  <c r="I45" i="5"/>
  <c r="I46" i="5" s="1"/>
  <c r="H27" i="1"/>
  <c r="F46" i="5"/>
  <c r="H25" i="1" l="1"/>
  <c r="M45" i="5" l="1"/>
  <c r="D13" i="1" l="1"/>
  <c r="D19" i="1" s="1"/>
  <c r="S18" i="5" l="1"/>
  <c r="S46" i="5" s="1"/>
  <c r="Q18" i="5"/>
  <c r="Q46" i="5" s="1"/>
  <c r="O18" i="5"/>
  <c r="O46" i="5" s="1"/>
  <c r="M18" i="5"/>
  <c r="M46" i="5" s="1"/>
  <c r="H22" i="1" l="1"/>
  <c r="H24" i="1"/>
  <c r="H23" i="1" l="1"/>
  <c r="E19" i="1"/>
  <c r="L7" i="1"/>
  <c r="L13" i="1" s="1"/>
  <c r="G19" i="1" l="1"/>
  <c r="J40" i="1"/>
  <c r="J41" i="1" s="1"/>
  <c r="H20" i="1"/>
  <c r="H21" i="1"/>
  <c r="I13" i="1"/>
  <c r="C14" i="1" l="1"/>
  <c r="C11" i="1"/>
  <c r="C8" i="1"/>
  <c r="C5" i="1"/>
  <c r="H19" i="1"/>
  <c r="D36" i="1"/>
  <c r="D38" i="1" s="1"/>
  <c r="D40" i="1" s="1"/>
  <c r="C13" i="1" l="1"/>
  <c r="C10" i="1"/>
  <c r="C7" i="1"/>
  <c r="C4" i="1"/>
</calcChain>
</file>

<file path=xl/comments1.xml><?xml version="1.0" encoding="utf-8"?>
<comments xmlns="http://schemas.openxmlformats.org/spreadsheetml/2006/main">
  <authors>
    <author>Patti Gustafson</author>
  </authors>
  <commentList>
    <comment ref="U20" authorId="0" shapeId="0">
      <text>
        <r>
          <rPr>
            <b/>
            <sz val="9"/>
            <color indexed="81"/>
            <rFont val="Tahoma"/>
            <family val="2"/>
          </rPr>
          <t>Patti Gustafson:</t>
        </r>
        <r>
          <rPr>
            <sz val="9"/>
            <color indexed="81"/>
            <rFont val="Tahoma"/>
            <family val="2"/>
          </rPr>
          <t xml:space="preserve">
COLA for Hwy
D Hoke                   = $1.00/hr
C Duncan                = $1.00/hr
C VanDewerker          = $ .65/hr    </t>
        </r>
      </text>
    </comment>
    <comment ref="U21" authorId="0" shapeId="0">
      <text>
        <r>
          <rPr>
            <b/>
            <sz val="9"/>
            <color indexed="81"/>
            <rFont val="Tahoma"/>
            <family val="2"/>
          </rPr>
          <t>Patti Gustafson:</t>
        </r>
        <r>
          <rPr>
            <sz val="9"/>
            <color indexed="81"/>
            <rFont val="Tahoma"/>
            <family val="2"/>
          </rPr>
          <t xml:space="preserve">
DA.5110.4 - de reased &amp; will utilize CHIPS funds</t>
        </r>
      </text>
    </comment>
    <comment ref="U28" authorId="0" shapeId="0">
      <text>
        <r>
          <rPr>
            <b/>
            <sz val="9"/>
            <color indexed="81"/>
            <rFont val="Tahoma"/>
            <family val="2"/>
          </rPr>
          <t>Patti Gustafson:</t>
        </r>
        <r>
          <rPr>
            <sz val="9"/>
            <color indexed="81"/>
            <rFont val="Tahoma"/>
            <family val="2"/>
          </rPr>
          <t xml:space="preserve">
DA.5130.4 - Machiinery repairs &amp; parts
Will need some tires and parts..expect inflation costs to impact this line.  Have decreased DA. 5110.4 to help offset this line. Will use CHIPS for DA.5110.4.   </t>
        </r>
      </text>
    </comment>
    <comment ref="U31" authorId="0" shapeId="0">
      <text>
        <r>
          <rPr>
            <b/>
            <sz val="9"/>
            <color indexed="81"/>
            <rFont val="Tahoma"/>
            <family val="2"/>
          </rPr>
          <t>Patti Gustafson:</t>
        </r>
        <r>
          <rPr>
            <sz val="9"/>
            <color indexed="81"/>
            <rFont val="Tahoma"/>
            <family val="2"/>
          </rPr>
          <t xml:space="preserve">
DA.5142.4 - Snow Removal Expenses (Sand, Salt, Diesel). Decreased this line. Also, expect YTD /Yr end to be $47,000 for 2021.
</t>
        </r>
      </text>
    </comment>
    <comment ref="V33" authorId="0" shapeId="0">
      <text>
        <r>
          <rPr>
            <b/>
            <sz val="9"/>
            <color indexed="81"/>
            <rFont val="Tahoma"/>
            <family val="2"/>
          </rPr>
          <t>Patti Gustafson:</t>
        </r>
        <r>
          <rPr>
            <sz val="9"/>
            <color indexed="81"/>
            <rFont val="Tahoma"/>
            <family val="2"/>
          </rPr>
          <t xml:space="preserve">
Paid Hwy FTE Bonus using ARPA funds.</t>
        </r>
      </text>
    </comment>
    <comment ref="U37" authorId="0" shapeId="0">
      <text>
        <r>
          <rPr>
            <b/>
            <sz val="9"/>
            <color indexed="81"/>
            <rFont val="Tahoma"/>
            <family val="2"/>
          </rPr>
          <t>Patti Gustafson:</t>
        </r>
        <r>
          <rPr>
            <sz val="9"/>
            <color indexed="81"/>
            <rFont val="Tahoma"/>
            <family val="2"/>
          </rPr>
          <t xml:space="preserve">
DA.9060.8 Medical &amp; Dental Insurance
Individual Plan - CDPHP
Rates effective: 12/01/2021
Health  $815.70
Dental  </t>
        </r>
        <r>
          <rPr>
            <u/>
            <sz val="9"/>
            <color indexed="81"/>
            <rFont val="Tahoma"/>
            <family val="2"/>
          </rPr>
          <t xml:space="preserve">   26.79
Total    $842.49 / month
$842.49 x 12 mos x 2 FTE = $ 20,220
$842.49 x 12 mos x 1 FTE = $ 10,110
</t>
        </r>
        <r>
          <rPr>
            <b/>
            <sz val="9"/>
            <color indexed="81"/>
            <rFont val="Tahoma"/>
            <family val="2"/>
          </rPr>
          <t>Total Budgeted.................$ 30,330</t>
        </r>
      </text>
    </comment>
    <comment ref="U41" authorId="0" shapeId="0">
      <text>
        <r>
          <rPr>
            <b/>
            <sz val="9"/>
            <color indexed="81"/>
            <rFont val="Tahoma"/>
            <family val="2"/>
          </rPr>
          <t>Patti Gustafson:</t>
        </r>
        <r>
          <rPr>
            <sz val="9"/>
            <color indexed="81"/>
            <rFont val="Tahoma"/>
            <family val="2"/>
          </rPr>
          <t xml:space="preserve">
DA.9785.6 Princiapl Payment on VOLVO Loader
Due: Sept 2022</t>
        </r>
      </text>
    </comment>
    <comment ref="U42" authorId="0" shapeId="0">
      <text>
        <r>
          <rPr>
            <b/>
            <sz val="9"/>
            <color indexed="81"/>
            <rFont val="Tahoma"/>
            <family val="2"/>
          </rPr>
          <t>Patti Gustafson:</t>
        </r>
        <r>
          <rPr>
            <sz val="9"/>
            <color indexed="81"/>
            <rFont val="Tahoma"/>
            <family val="2"/>
          </rPr>
          <t xml:space="preserve">
DA.9785.7 Interest Payment on VOLVO Loader
Due: Sept 2022</t>
        </r>
      </text>
    </comment>
  </commentList>
</comments>
</file>

<file path=xl/comments2.xml><?xml version="1.0" encoding="utf-8"?>
<comments xmlns="http://schemas.openxmlformats.org/spreadsheetml/2006/main">
  <authors>
    <author>Patti Gustafson</author>
  </authors>
  <commentList>
    <comment ref="V7" authorId="0" shapeId="0">
      <text>
        <r>
          <rPr>
            <b/>
            <sz val="9"/>
            <color indexed="81"/>
            <rFont val="Tahoma"/>
            <family val="2"/>
          </rPr>
          <t>Patti Gustafson:</t>
        </r>
        <r>
          <rPr>
            <sz val="9"/>
            <color indexed="81"/>
            <rFont val="Tahoma"/>
            <family val="2"/>
          </rPr>
          <t xml:space="preserve">
A.1120 - Co Sales Tax
Rep D Bliuss indicates 2022 would be slight increase!  2021 YTD as of Sept 30, 2021 Town Rec'd $58,329 = 96%.</t>
        </r>
      </text>
    </comment>
    <comment ref="V12" authorId="0" shapeId="0">
      <text>
        <r>
          <rPr>
            <b/>
            <sz val="9"/>
            <color indexed="81"/>
            <rFont val="Tahoma"/>
            <family val="2"/>
          </rPr>
          <t>Patti Gustafson:</t>
        </r>
        <r>
          <rPr>
            <sz val="9"/>
            <color indexed="81"/>
            <rFont val="Tahoma"/>
            <family val="2"/>
          </rPr>
          <t xml:space="preserve">
A.2555 - there are several checks to be processed for 2021 bldg permits. </t>
        </r>
      </text>
    </comment>
    <comment ref="Y32" authorId="0" shapeId="0">
      <text>
        <r>
          <rPr>
            <b/>
            <sz val="9"/>
            <color indexed="81"/>
            <rFont val="Tahoma"/>
            <family val="2"/>
          </rPr>
          <t>Patti Gustafson:</t>
        </r>
        <r>
          <rPr>
            <sz val="9"/>
            <color indexed="81"/>
            <rFont val="Tahoma"/>
            <family val="2"/>
          </rPr>
          <t xml:space="preserve">
COLA 5.25%</t>
        </r>
      </text>
    </comment>
    <comment ref="Y33" authorId="0" shapeId="0">
      <text>
        <r>
          <rPr>
            <b/>
            <sz val="9"/>
            <color indexed="81"/>
            <rFont val="Tahoma"/>
            <family val="2"/>
          </rPr>
          <t>Patti Gustafson:</t>
        </r>
        <r>
          <rPr>
            <sz val="9"/>
            <color indexed="81"/>
            <rFont val="Tahoma"/>
            <family val="2"/>
          </rPr>
          <t xml:space="preserve">
COLA of 15.%</t>
        </r>
      </text>
    </comment>
    <comment ref="Y42" authorId="0" shapeId="0">
      <text>
        <r>
          <rPr>
            <b/>
            <sz val="9"/>
            <color indexed="81"/>
            <rFont val="Tahoma"/>
            <family val="2"/>
          </rPr>
          <t>Patti Gustafson:</t>
        </r>
        <r>
          <rPr>
            <sz val="9"/>
            <color indexed="81"/>
            <rFont val="Tahoma"/>
            <family val="2"/>
          </rPr>
          <t xml:space="preserve">
CLA 4.05%</t>
        </r>
      </text>
    </comment>
    <comment ref="Y44" authorId="0" shapeId="0">
      <text>
        <r>
          <rPr>
            <b/>
            <sz val="9"/>
            <color indexed="81"/>
            <rFont val="Tahoma"/>
            <family val="2"/>
          </rPr>
          <t>Patti Gustafson:</t>
        </r>
        <r>
          <rPr>
            <sz val="9"/>
            <color indexed="81"/>
            <rFont val="Tahoma"/>
            <family val="2"/>
          </rPr>
          <t xml:space="preserve">
Regular Expenses (ie Travel)…...$1500
Tax Software will be $1200
</t>
        </r>
        <r>
          <rPr>
            <b/>
            <sz val="9"/>
            <color indexed="81"/>
            <rFont val="Tahoma"/>
            <family val="2"/>
          </rPr>
          <t>Total (.4) = $2700</t>
        </r>
      </text>
    </comment>
    <comment ref="V50" authorId="0" shapeId="0">
      <text>
        <r>
          <rPr>
            <b/>
            <sz val="9"/>
            <color indexed="81"/>
            <rFont val="Tahoma"/>
            <family val="2"/>
          </rPr>
          <t>Patti Gustafson:</t>
        </r>
        <r>
          <rPr>
            <sz val="9"/>
            <color indexed="81"/>
            <rFont val="Tahoma"/>
            <family val="2"/>
          </rPr>
          <t xml:space="preserve">
A.1620.4 Municipal Bldg
Salt Shed
Will need concrete work, siding, wiring, lighting in 2022.
</t>
        </r>
      </text>
    </comment>
    <comment ref="O54" authorId="0" shapeId="0">
      <text>
        <r>
          <rPr>
            <b/>
            <sz val="9"/>
            <color indexed="81"/>
            <rFont val="Tahoma"/>
            <family val="2"/>
          </rPr>
          <t>Patti Gustafson:</t>
        </r>
        <r>
          <rPr>
            <sz val="9"/>
            <color indexed="81"/>
            <rFont val="Tahoma"/>
            <family val="2"/>
          </rPr>
          <t xml:space="preserve">
2018
Bldg Expense
Garage Door
Plumbing/Electric
See 2018 Transaction Expense Report</t>
        </r>
      </text>
    </comment>
    <comment ref="V57" authorId="0" shapeId="0">
      <text>
        <r>
          <rPr>
            <b/>
            <sz val="9"/>
            <color indexed="81"/>
            <rFont val="Tahoma"/>
            <family val="2"/>
          </rPr>
          <t>Patti Gustafson:</t>
        </r>
        <r>
          <rPr>
            <sz val="9"/>
            <color indexed="81"/>
            <rFont val="Tahoma"/>
            <family val="2"/>
          </rPr>
          <t xml:space="preserve">
A.1910.4 Insurance
Liability Ect
Gates Cole did presentation at 10/14/21 Board Meeting</t>
        </r>
      </text>
    </comment>
    <comment ref="V66" authorId="0" shapeId="0">
      <text>
        <r>
          <rPr>
            <b/>
            <sz val="9"/>
            <color indexed="81"/>
            <rFont val="Tahoma"/>
            <family val="2"/>
          </rPr>
          <t>Patti Gustafson:</t>
        </r>
        <r>
          <rPr>
            <sz val="9"/>
            <color indexed="81"/>
            <rFont val="Tahoma"/>
            <family val="2"/>
          </rPr>
          <t xml:space="preserve">
A.5010.1 Hwy Supt Salary
Board reviewed other hwy supt salaries, years worked in County and work performance for D Gage. Board agreed to $48K
</t>
        </r>
      </text>
    </comment>
    <comment ref="Y66" authorId="0" shapeId="0">
      <text>
        <r>
          <rPr>
            <b/>
            <sz val="9"/>
            <color indexed="81"/>
            <rFont val="Tahoma"/>
            <family val="2"/>
          </rPr>
          <t>Patti Gustafson:</t>
        </r>
        <r>
          <rPr>
            <sz val="9"/>
            <color indexed="81"/>
            <rFont val="Tahoma"/>
            <family val="2"/>
          </rPr>
          <t xml:space="preserve">
COLA of 8.00%</t>
        </r>
      </text>
    </comment>
    <comment ref="V79" authorId="0" shapeId="0">
      <text>
        <r>
          <rPr>
            <b/>
            <sz val="9"/>
            <color indexed="81"/>
            <rFont val="Tahoma"/>
            <family val="2"/>
          </rPr>
          <t>Patti Gustafson:</t>
        </r>
        <r>
          <rPr>
            <sz val="9"/>
            <color indexed="81"/>
            <rFont val="Tahoma"/>
            <family val="2"/>
          </rPr>
          <t xml:space="preserve">
A.9030.8 Social Security
Line 40 for Topwn Clerk PS was not included in the formula on the Tentative Budget.
Tus, the Tentative Budget was understated for expenses. 
However, the Preliminary Budget has been corrected. It now captures the Town Clerk PS from A.1410.1</t>
        </r>
      </text>
    </comment>
    <comment ref="V80" authorId="0" shapeId="0">
      <text>
        <r>
          <rPr>
            <b/>
            <sz val="9"/>
            <color indexed="81"/>
            <rFont val="Tahoma"/>
            <family val="2"/>
          </rPr>
          <t>Patti Gustafson:</t>
        </r>
        <r>
          <rPr>
            <sz val="9"/>
            <color indexed="81"/>
            <rFont val="Tahoma"/>
            <family val="2"/>
          </rPr>
          <t xml:space="preserve">
A.9060.8 Health &amp; Dental Insurance
New Rates--effective 12/01/20211
Health    =  $815.70
Dental     =</t>
        </r>
        <r>
          <rPr>
            <u/>
            <sz val="9"/>
            <color indexed="81"/>
            <rFont val="Tahoma"/>
            <family val="2"/>
          </rPr>
          <t xml:space="preserve">    26.79
Total</t>
        </r>
        <r>
          <rPr>
            <sz val="9"/>
            <color indexed="81"/>
            <rFont val="Tahoma"/>
            <family val="2"/>
          </rPr>
          <t>….......$842.49
Annual for 1 FTE = $10,110
Budget booked at $11K</t>
        </r>
      </text>
    </comment>
  </commentList>
</comments>
</file>

<file path=xl/sharedStrings.xml><?xml version="1.0" encoding="utf-8"?>
<sst xmlns="http://schemas.openxmlformats.org/spreadsheetml/2006/main" count="303" uniqueCount="203">
  <si>
    <t>TOWN OF ROSEBOOM</t>
  </si>
  <si>
    <t>CODE</t>
  </si>
  <si>
    <t>FUND</t>
  </si>
  <si>
    <t>APPROPRIATIONS</t>
  </si>
  <si>
    <t>ESTIMATED REVENUES</t>
  </si>
  <si>
    <t>UNEXPENDED FUND BALANCE</t>
  </si>
  <si>
    <t>AMOUNT TO BE RAISED BY TAXES</t>
  </si>
  <si>
    <t>DIFFERENCE</t>
  </si>
  <si>
    <t>ASSESSMENT FIGURES</t>
  </si>
  <si>
    <t>A</t>
  </si>
  <si>
    <t>GENERAL</t>
  </si>
  <si>
    <t>DA</t>
  </si>
  <si>
    <t>HIGHWAY</t>
  </si>
  <si>
    <t>SF</t>
  </si>
  <si>
    <t>FIRE DISTRICT</t>
  </si>
  <si>
    <t xml:space="preserve"> </t>
  </si>
  <si>
    <t>TOTALS</t>
  </si>
  <si>
    <t>Final Budget</t>
  </si>
  <si>
    <t>Actual</t>
  </si>
  <si>
    <t>Preliminary Budget</t>
  </si>
  <si>
    <t>2013</t>
  </si>
  <si>
    <t>2014</t>
  </si>
  <si>
    <t>2015</t>
  </si>
  <si>
    <t>A1001 · Real Property Tax</t>
  </si>
  <si>
    <t>A1120 · Sales Tax, Town Share</t>
  </si>
  <si>
    <t>A1255 · Clerk Fees</t>
  </si>
  <si>
    <t>A1603 · Vital Statistics</t>
  </si>
  <si>
    <t>A2401 · Interest &amp; Earnings</t>
  </si>
  <si>
    <t>A2544 · Dog Licenses</t>
  </si>
  <si>
    <t>A2555 · Building Permits</t>
  </si>
  <si>
    <t>A2610 · Justice Fees</t>
  </si>
  <si>
    <t>A2701 · Refund of Prior Year's Exp</t>
  </si>
  <si>
    <t>A2770 · Unclassified Revenue</t>
  </si>
  <si>
    <t>A3001 · State Aid Per Capita</t>
  </si>
  <si>
    <t>A3005 · Mortgage Tax</t>
  </si>
  <si>
    <t>A3021 - State Aid, Court Facilities</t>
  </si>
  <si>
    <t>A3789 - Other Economic Assistance &amp; Opp</t>
  </si>
  <si>
    <t>A5031 · Interfund Transfer</t>
  </si>
  <si>
    <t>A1010.1 · Town Board Personal Service</t>
  </si>
  <si>
    <t>A1110.1 · Justice Personal Service</t>
  </si>
  <si>
    <t>A1110.2 · Justice Equipment</t>
  </si>
  <si>
    <t>A1110.4 · Justice Contractual Expense</t>
  </si>
  <si>
    <t>A1110.5 - Court Grant Expenditures</t>
  </si>
  <si>
    <t>A1220.1 · Supervisor Personal Service</t>
  </si>
  <si>
    <t>A1220.4 · Supervisor Contractual Expense</t>
  </si>
  <si>
    <t>A122047 · Supervisor Accounting</t>
  </si>
  <si>
    <t>A1330.1 · Tax Collector Personal Service</t>
  </si>
  <si>
    <t>A1330.4 · Tax Collector Contractual Exp.</t>
  </si>
  <si>
    <t>A1355.1 · Assessor Personal Service</t>
  </si>
  <si>
    <t>A1410.1 · Town Clerk Personal Service</t>
  </si>
  <si>
    <t>A1410.4 · Town Clerk Contractual Exp.</t>
  </si>
  <si>
    <t>A1420.4 · Attorney Contractual Expense</t>
  </si>
  <si>
    <t>A1425.1 · Financial Assistant P.S.</t>
  </si>
  <si>
    <t>A1425.4 · Financial Assistant C.E.</t>
  </si>
  <si>
    <t>A1430.4 · Review Board Cont. Exp.</t>
  </si>
  <si>
    <t>A1640.2 · Garage Equipment</t>
  </si>
  <si>
    <t>A1640.4 · Garage Contractual Expense</t>
  </si>
  <si>
    <t>A1910.4 · Insurance</t>
  </si>
  <si>
    <t>A1920.4 · Municipal Dues</t>
  </si>
  <si>
    <t>A1950.4 - Taxes &amp; Assmt on Muni Property</t>
  </si>
  <si>
    <t>A1990.4 · Contingent Fund</t>
  </si>
  <si>
    <t>A199047 · Jury Trial</t>
  </si>
  <si>
    <t>A3510.1 · Dog Control Personal Service</t>
  </si>
  <si>
    <t>A3510.4 · Dog Control Contractual Expense</t>
  </si>
  <si>
    <t>A4020.1 · Vital Statistics P.S.</t>
  </si>
  <si>
    <t>A4020.4 · Vital Statistics Cont. Exp.</t>
  </si>
  <si>
    <t>A5010.1 · Superintendent Personal Service</t>
  </si>
  <si>
    <t>A5182.4 · Street Lights</t>
  </si>
  <si>
    <t>A7510.4 · Historian</t>
  </si>
  <si>
    <t>A8020.4 · Planning Board Cont. Exp.</t>
  </si>
  <si>
    <t>A8160.4 · Garbage</t>
  </si>
  <si>
    <t>A8664.1 · Code Enforcement P.S.</t>
  </si>
  <si>
    <t>A8664.4 · Code Enforcement Cont. Exp.</t>
  </si>
  <si>
    <t>A8810.4 · Cemetery</t>
  </si>
  <si>
    <t>A9010.8 · Retirement</t>
  </si>
  <si>
    <t>A9030.8 · Social Security</t>
  </si>
  <si>
    <t xml:space="preserve">A9901 · Interfund Transfer </t>
  </si>
  <si>
    <t>A9901H · Interfund Transfer - Cap Proj</t>
  </si>
  <si>
    <t>APPROPRIATED FUND BALANCE USED</t>
  </si>
  <si>
    <t>DA1001 · Real Property Tax</t>
  </si>
  <si>
    <t>DA2302 · Snow Removal Service, Other Gov</t>
  </si>
  <si>
    <t>DA2401 · Interest &amp; Earnings</t>
  </si>
  <si>
    <t>DA2770 · Unclassified Revenue</t>
  </si>
  <si>
    <t>DA4960 - Federal Aid, Emergency Disaster</t>
  </si>
  <si>
    <t>DA51105 · Gen Repair - Road Project</t>
  </si>
  <si>
    <t>DA51124 · CHIPS</t>
  </si>
  <si>
    <t>DA51302 · Machinery Capital</t>
  </si>
  <si>
    <t>DA51304 · Machinery Contractual Exp.</t>
  </si>
  <si>
    <t>DA51421 · Snow Removal Personal Service</t>
  </si>
  <si>
    <t>DA51424 · Snow Removal Contractual Exp</t>
  </si>
  <si>
    <t>DA90108 · Retirement</t>
  </si>
  <si>
    <t>DA90308 · Social Security</t>
  </si>
  <si>
    <t>DA90508 · Unemployment Insurance</t>
  </si>
  <si>
    <t>DA9901A · Interfund Transfer General</t>
  </si>
  <si>
    <t>DA9901H · Interfund Transfer Cap Project</t>
  </si>
  <si>
    <t>Increase Dollar Amount</t>
  </si>
  <si>
    <t>Increase Percentage</t>
  </si>
  <si>
    <t>A1410.2 · Town Clerk Equipment</t>
  </si>
  <si>
    <t>2016</t>
  </si>
  <si>
    <t>A1010.4 · Town Board Contractual Expense</t>
  </si>
  <si>
    <t>A1640.41 · Land Lease Contractual Expense</t>
  </si>
  <si>
    <t>DA2701 - Refunds of Prior Year Expenditures</t>
  </si>
  <si>
    <t>DA4597 - Transportation, Capital Projects</t>
  </si>
  <si>
    <t>DA5789 - Other Debt, RAN</t>
  </si>
  <si>
    <t>DA97706 - Revenue Anticipation Note (p)</t>
  </si>
  <si>
    <t>DA97707 - Revenue Anticipation Note (i)</t>
  </si>
  <si>
    <t>A1090 · Tax Collection Late Fees</t>
  </si>
  <si>
    <t>2017</t>
  </si>
  <si>
    <t>12/31/15</t>
  </si>
  <si>
    <t>12/31/13</t>
  </si>
  <si>
    <t>12/31/14</t>
  </si>
  <si>
    <t>x</t>
  </si>
  <si>
    <t>DA2770.1 Unclassified Revenue: Dust Control</t>
  </si>
  <si>
    <t>INCOME</t>
  </si>
  <si>
    <t>TOTAL INCOME</t>
  </si>
  <si>
    <t>EXPENSE</t>
  </si>
  <si>
    <t>TOTAL EXPENSE</t>
  </si>
  <si>
    <t>EXPENSES</t>
  </si>
  <si>
    <t>TOTAL EXPENSES</t>
  </si>
  <si>
    <t>12/31/16</t>
  </si>
  <si>
    <t>2018</t>
  </si>
  <si>
    <t>A135541 · Assessor Re-Evaluation</t>
  </si>
  <si>
    <t>A1355.4 - Assessor Cont. Exp.</t>
  </si>
  <si>
    <t>A8810.41 · Cemetery (mowing)</t>
  </si>
  <si>
    <t>A5010.4 · Superintendent Contractual Exp</t>
  </si>
  <si>
    <t>A1670.4 · Printing &amp; Mailing, Advertising</t>
  </si>
  <si>
    <t>DA51104 · Maintenance of Roads Cont. Exp.</t>
  </si>
  <si>
    <t>DA51101 · Maintenance of Roads Personal Svc</t>
  </si>
  <si>
    <t>DA3501 · State Aid, CHIPS,PAVE NY,EWR</t>
  </si>
  <si>
    <t>DA3501a State Aid - Bridges</t>
  </si>
  <si>
    <t>DA90608 · Medical Insurance (Hlth,Vision,Dental)</t>
  </si>
  <si>
    <t>A9060.8 · Medical Insurance (Hlth,Vision,Dental)</t>
  </si>
  <si>
    <t>DA2650 · Sale of Scrap</t>
  </si>
  <si>
    <t xml:space="preserve">                                                                                                                                                                                                                                                                                            </t>
  </si>
  <si>
    <t>12/31/17</t>
  </si>
  <si>
    <t>2019</t>
  </si>
  <si>
    <t>DA51104.2 Road Maintenance Reserve</t>
  </si>
  <si>
    <t>DA51302.1 Machinery Reserve</t>
  </si>
  <si>
    <t>DA8090.4 - Environmental Control (Soil &amp; Water)</t>
  </si>
  <si>
    <t>last year's assessment figures</t>
  </si>
  <si>
    <t xml:space="preserve">Tax Base Growth Factor </t>
  </si>
  <si>
    <t>Allowable Levy Growth Factor</t>
  </si>
  <si>
    <t>Difference Between Tax Levy Limit and Proposed Levy</t>
  </si>
  <si>
    <t>NYS PROPERTY TAX CAP</t>
  </si>
  <si>
    <t>12/31/18</t>
  </si>
  <si>
    <t>2020</t>
  </si>
  <si>
    <t>DA5140.4 - Brush &amp; Weeds Cont. Exp.</t>
  </si>
  <si>
    <t>A1220.1a - Supervisor Deputy P.S.</t>
  </si>
  <si>
    <t>A1220.2 - Supervisor Equipment</t>
  </si>
  <si>
    <t>A8020.1 - Planning Board Liason P.S.</t>
  </si>
  <si>
    <t>DA9089.8 Other Employee Benefit                (Clothing &amp; Boot Allowance)</t>
  </si>
  <si>
    <t>12/31/19</t>
  </si>
  <si>
    <t>2021</t>
  </si>
  <si>
    <t>DA51104.1 Maint of Roads (Summer) Cont Exp (Dust Control)</t>
  </si>
  <si>
    <t>A2680 - Insurance Recoveries</t>
  </si>
  <si>
    <t>A1490.1 - Public Works Admin P.S.</t>
  </si>
  <si>
    <t>Tax Levy Limit FYE 12/31/2022</t>
  </si>
  <si>
    <t>12/31/2020</t>
  </si>
  <si>
    <t>2022</t>
  </si>
  <si>
    <t>DA9785.6 - Installment Purchase, Principal (Loader)</t>
  </si>
  <si>
    <t>DA9785.7 - Installment Purchase, Interest (Loader)</t>
  </si>
  <si>
    <t>2022 Tax Levy</t>
  </si>
  <si>
    <t>NOTE: report from Real Property Tax Office --Asst Figures</t>
  </si>
  <si>
    <t>DA2655 - Sale of Equipment</t>
  </si>
  <si>
    <t>12/31/21</t>
  </si>
  <si>
    <t>A4089 - Federal Aid (ARPA)</t>
  </si>
  <si>
    <t>2023</t>
  </si>
  <si>
    <t>A16204R  Municipal Building Reserve</t>
  </si>
  <si>
    <t>A16204S Muni Bldg/Salt Shed Solar Project</t>
  </si>
  <si>
    <t>A1620.4  Municpal Building / Salt Shed</t>
  </si>
  <si>
    <t>A8760.1   Emergency Disaster Work P.S.</t>
  </si>
  <si>
    <t>FINAL BUDGET</t>
  </si>
  <si>
    <t xml:space="preserve">DA5031 · Interfund Transfer </t>
  </si>
  <si>
    <t>DA8760.1  Emergency Disaster Work P.S.</t>
  </si>
  <si>
    <t>Real Property Tax Levy FYE 12/31/22</t>
  </si>
  <si>
    <t>FYE 2023 Tax Levy Limit</t>
  </si>
  <si>
    <t>FYE 2023 Proposed Levy, Net of Reserve</t>
  </si>
  <si>
    <t>9/22/22</t>
  </si>
  <si>
    <t>2023 Tax Levy</t>
  </si>
  <si>
    <t>Tentative Budget (1)</t>
  </si>
  <si>
    <t>Tentative Budget (2)</t>
  </si>
  <si>
    <t>was $650</t>
  </si>
  <si>
    <t>A1010.1a Climart Smart Liason P.S.</t>
  </si>
  <si>
    <t>Tentative (2)        2023</t>
  </si>
  <si>
    <t>Tax Levy Increase</t>
  </si>
  <si>
    <t xml:space="preserve">Divided by 2022 Tax Levy </t>
  </si>
  <si>
    <t>Total Expenses</t>
  </si>
  <si>
    <t>Total Revenues</t>
  </si>
  <si>
    <t>sub-total</t>
  </si>
  <si>
    <t>Appropriated Fund Balance</t>
  </si>
  <si>
    <t>Tax Levy Amount</t>
  </si>
  <si>
    <t>General Fund</t>
  </si>
  <si>
    <t>Highway Fund</t>
  </si>
  <si>
    <t>Tentative (1)        2023</t>
  </si>
  <si>
    <t>Formula:</t>
  </si>
  <si>
    <t>(2023 - 2022 tax levy    = $    amount) divided by 2022 tax levy = % Inc</t>
  </si>
  <si>
    <t>Inc Amount</t>
  </si>
  <si>
    <t>% Inc</t>
  </si>
  <si>
    <t>2023 BUDGET RECONCILIATION REPORT</t>
  </si>
  <si>
    <t>2022TAX RATE</t>
  </si>
  <si>
    <t>Asst Figures based on 2022 Assessment Tax Roll: 2022 used for 2023 Tax Levy</t>
  </si>
  <si>
    <t>2023 TAX RATE</t>
  </si>
  <si>
    <t>2023 TENTATIVE  BUDGET                                                                                      (1) = 4.01%                                                   (2) = 10.72%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</si>
</sst>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
    <numFmt numFmtId="166" formatCode="&quot;$&quot;#,##0"/>
    <numFmt numFmtId="167" formatCode="&quot;$&quot;#,##0.00"/>
    <numFmt numFmtId="168" formatCode="0.0000"/>
    <numFmt numFmtId="169" formatCode="#,##0.0000"/>
    <numFmt numFmtId="170" formatCode="0.0000%"/>
  </numFmts>
  <fonts count="31" x14ac:knownFonts="1">
    <font>
      <sz val="11"/>
      <color theme="1"/>
      <name val="Calibri"/>
      <family val="2"/>
      <scheme val="minor"/>
    </font>
    <font>
      <b/>
      <sz val="11"/>
      <color theme="1"/>
      <name val="Calibri"/>
      <family val="2"/>
      <scheme val="minor"/>
    </font>
    <font>
      <i/>
      <sz val="10"/>
      <color theme="1"/>
      <name val="Calibri"/>
      <family val="2"/>
    </font>
    <font>
      <i/>
      <sz val="11"/>
      <color theme="1"/>
      <name val="Calibri"/>
      <family val="2"/>
      <scheme val="minor"/>
    </font>
    <font>
      <b/>
      <sz val="8"/>
      <color rgb="FF323232"/>
      <name val="Arial"/>
      <family val="2"/>
    </font>
    <font>
      <b/>
      <sz val="8"/>
      <color theme="1"/>
      <name val="Arial"/>
      <family val="2"/>
    </font>
    <font>
      <sz val="8"/>
      <color rgb="FF323232"/>
      <name val="Arial"/>
      <family val="2"/>
    </font>
    <font>
      <b/>
      <sz val="9"/>
      <color rgb="FF323232"/>
      <name val="Arial"/>
      <family val="2"/>
    </font>
    <font>
      <b/>
      <i/>
      <sz val="11"/>
      <color theme="1"/>
      <name val="Calibri"/>
      <family val="2"/>
      <scheme val="minor"/>
    </font>
    <font>
      <sz val="9"/>
      <color theme="1"/>
      <name val="Calibri"/>
      <family val="2"/>
      <scheme val="minor"/>
    </font>
    <font>
      <sz val="8"/>
      <color theme="1"/>
      <name val="Calibri"/>
      <family val="2"/>
      <scheme val="minor"/>
    </font>
    <font>
      <sz val="8"/>
      <color theme="1"/>
      <name val="Arial"/>
      <family val="2"/>
    </font>
    <font>
      <sz val="8"/>
      <name val="Arial"/>
      <family val="2"/>
    </font>
    <font>
      <i/>
      <sz val="10"/>
      <color theme="1"/>
      <name val="Calibri"/>
      <family val="2"/>
      <scheme val="minor"/>
    </font>
    <font>
      <b/>
      <sz val="11"/>
      <color rgb="FFFF0000"/>
      <name val="Calibri"/>
      <family val="2"/>
      <scheme val="minor"/>
    </font>
    <font>
      <sz val="10"/>
      <color theme="1"/>
      <name val="Calibri"/>
      <family val="2"/>
      <scheme val="minor"/>
    </font>
    <font>
      <sz val="9"/>
      <color rgb="FFFF0000"/>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sz val="9"/>
      <color indexed="81"/>
      <name val="Tahoma"/>
      <family val="2"/>
    </font>
    <font>
      <b/>
      <sz val="9"/>
      <color indexed="81"/>
      <name val="Tahoma"/>
      <family val="2"/>
    </font>
    <font>
      <b/>
      <i/>
      <u/>
      <sz val="8"/>
      <color theme="1"/>
      <name val="Calibri"/>
      <family val="2"/>
      <scheme val="minor"/>
    </font>
    <font>
      <b/>
      <i/>
      <sz val="9"/>
      <color rgb="FFFF0000"/>
      <name val="Calibri"/>
      <family val="2"/>
      <scheme val="minor"/>
    </font>
    <font>
      <u/>
      <sz val="9"/>
      <color indexed="81"/>
      <name val="Tahoma"/>
      <family val="2"/>
    </font>
    <font>
      <b/>
      <sz val="8"/>
      <color rgb="FFFF0000"/>
      <name val="Calibri"/>
      <family val="2"/>
      <scheme val="minor"/>
    </font>
    <font>
      <b/>
      <sz val="18"/>
      <name val="Calibri"/>
      <family val="2"/>
      <scheme val="minor"/>
    </font>
    <font>
      <sz val="11"/>
      <color rgb="FFFF0000"/>
      <name val="Calibri"/>
      <family val="2"/>
      <scheme val="minor"/>
    </font>
    <font>
      <b/>
      <i/>
      <sz val="11"/>
      <color rgb="FFFF0000"/>
      <name val="Calibri"/>
      <family val="2"/>
      <scheme val="minor"/>
    </font>
    <font>
      <i/>
      <sz val="9"/>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right/>
      <top/>
      <bottom style="medium">
        <color indexed="64"/>
      </bottom>
      <diagonal/>
    </border>
    <border>
      <left/>
      <right/>
      <top style="thick">
        <color indexed="64"/>
      </top>
      <bottom style="thick">
        <color indexed="64"/>
      </bottom>
      <diagonal/>
    </border>
    <border>
      <left/>
      <right/>
      <top style="medium">
        <color indexed="64"/>
      </top>
      <bottom/>
      <diagonal/>
    </border>
    <border>
      <left/>
      <right/>
      <top style="medium">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s>
  <cellStyleXfs count="1">
    <xf numFmtId="0" fontId="0" fillId="0" borderId="0"/>
  </cellStyleXfs>
  <cellXfs count="177">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0" fillId="0" borderId="0" xfId="0" applyNumberFormat="1"/>
    <xf numFmtId="164" fontId="0" fillId="0" borderId="0" xfId="0" applyNumberFormat="1"/>
    <xf numFmtId="3" fontId="0" fillId="0" borderId="0" xfId="0" applyNumberFormat="1"/>
    <xf numFmtId="49" fontId="4" fillId="0" borderId="0" xfId="0" applyNumberFormat="1" applyFont="1" applyAlignment="1">
      <alignment horizontal="center"/>
    </xf>
    <xf numFmtId="49" fontId="4" fillId="0" borderId="2" xfId="0" applyNumberFormat="1" applyFont="1" applyBorder="1" applyAlignment="1">
      <alignment horizontal="center"/>
    </xf>
    <xf numFmtId="49" fontId="4" fillId="0" borderId="0" xfId="0" applyNumberFormat="1" applyFont="1"/>
    <xf numFmtId="165" fontId="6" fillId="0" borderId="0" xfId="0" applyNumberFormat="1" applyFont="1"/>
    <xf numFmtId="165" fontId="6" fillId="0" borderId="1" xfId="0" applyNumberFormat="1" applyFont="1" applyBorder="1"/>
    <xf numFmtId="165" fontId="6" fillId="0" borderId="3" xfId="0" applyNumberFormat="1" applyFont="1" applyBorder="1"/>
    <xf numFmtId="49" fontId="7" fillId="0" borderId="0" xfId="0" applyNumberFormat="1" applyFont="1"/>
    <xf numFmtId="0" fontId="4" fillId="0" borderId="0" xfId="0" applyFont="1"/>
    <xf numFmtId="165" fontId="4" fillId="0" borderId="4" xfId="0" applyNumberFormat="1" applyFont="1" applyBorder="1"/>
    <xf numFmtId="0" fontId="8" fillId="0" borderId="0" xfId="0" applyFont="1"/>
    <xf numFmtId="0" fontId="8" fillId="0" borderId="0" xfId="0" applyFont="1" applyAlignment="1">
      <alignment horizontal="right"/>
    </xf>
    <xf numFmtId="4" fontId="8" fillId="0" borderId="0" xfId="0" applyNumberFormat="1" applyFont="1"/>
    <xf numFmtId="164" fontId="8" fillId="0" borderId="0" xfId="0" applyNumberFormat="1" applyFont="1"/>
    <xf numFmtId="10" fontId="0" fillId="0" borderId="0" xfId="0" applyNumberFormat="1"/>
    <xf numFmtId="0" fontId="0" fillId="0" borderId="5" xfId="0" applyBorder="1"/>
    <xf numFmtId="0" fontId="0" fillId="0" borderId="6" xfId="0" applyBorder="1"/>
    <xf numFmtId="0" fontId="0" fillId="0" borderId="7" xfId="0" applyBorder="1"/>
    <xf numFmtId="40" fontId="0" fillId="0" borderId="0" xfId="0" applyNumberFormat="1"/>
    <xf numFmtId="165" fontId="12" fillId="0" borderId="0" xfId="0" applyNumberFormat="1" applyFont="1"/>
    <xf numFmtId="49" fontId="4" fillId="0" borderId="0" xfId="0" applyNumberFormat="1" applyFont="1" applyAlignment="1">
      <alignment horizontal="center" wrapText="1"/>
    </xf>
    <xf numFmtId="0" fontId="13" fillId="0" borderId="0" xfId="0" applyFont="1"/>
    <xf numFmtId="4" fontId="13" fillId="0" borderId="0" xfId="0" applyNumberFormat="1" applyFont="1"/>
    <xf numFmtId="164" fontId="13" fillId="0" borderId="0" xfId="0" applyNumberFormat="1" applyFont="1"/>
    <xf numFmtId="4" fontId="13" fillId="0" borderId="0" xfId="0" applyNumberFormat="1" applyFont="1" applyAlignment="1">
      <alignment wrapText="1"/>
    </xf>
    <xf numFmtId="49" fontId="5" fillId="0" borderId="0" xfId="0" applyNumberFormat="1" applyFont="1" applyAlignment="1">
      <alignment horizontal="center" wrapText="1"/>
    </xf>
    <xf numFmtId="4" fontId="6" fillId="0" borderId="1" xfId="0" applyNumberFormat="1" applyFont="1" applyBorder="1"/>
    <xf numFmtId="0" fontId="0" fillId="0" borderId="0" xfId="0" applyAlignment="1">
      <alignment horizontal="left"/>
    </xf>
    <xf numFmtId="0" fontId="15" fillId="0" borderId="0" xfId="0" applyFont="1" applyAlignment="1">
      <alignment horizontal="left"/>
    </xf>
    <xf numFmtId="10" fontId="15" fillId="0" borderId="0" xfId="0" applyNumberFormat="1" applyFont="1"/>
    <xf numFmtId="4" fontId="14" fillId="0" borderId="0" xfId="0" applyNumberFormat="1" applyFont="1"/>
    <xf numFmtId="0" fontId="14" fillId="0" borderId="0" xfId="0" applyFont="1"/>
    <xf numFmtId="164" fontId="1" fillId="0" borderId="0" xfId="0" applyNumberFormat="1" applyFont="1"/>
    <xf numFmtId="164" fontId="14" fillId="0" borderId="0" xfId="0" applyNumberFormat="1" applyFont="1"/>
    <xf numFmtId="164" fontId="0" fillId="0" borderId="0" xfId="0" applyNumberFormat="1" applyAlignment="1">
      <alignment horizontal="left"/>
    </xf>
    <xf numFmtId="4" fontId="6" fillId="0" borderId="0" xfId="0" applyNumberFormat="1" applyFont="1"/>
    <xf numFmtId="4" fontId="6" fillId="0" borderId="3" xfId="0" applyNumberFormat="1" applyFont="1" applyBorder="1"/>
    <xf numFmtId="4" fontId="6" fillId="0" borderId="0" xfId="0" applyNumberFormat="1" applyFont="1" applyAlignment="1">
      <alignment horizontal="right"/>
    </xf>
    <xf numFmtId="4" fontId="6" fillId="0" borderId="1" xfId="0" applyNumberFormat="1" applyFont="1" applyBorder="1" applyAlignment="1">
      <alignment horizontal="right"/>
    </xf>
    <xf numFmtId="4" fontId="12" fillId="0" borderId="0" xfId="0" applyNumberFormat="1" applyFont="1" applyAlignment="1">
      <alignment horizontal="right"/>
    </xf>
    <xf numFmtId="3" fontId="2" fillId="0" borderId="0" xfId="0" applyNumberFormat="1" applyFont="1" applyAlignment="1">
      <alignment wrapText="1"/>
    </xf>
    <xf numFmtId="3" fontId="8" fillId="0" borderId="0" xfId="0" applyNumberFormat="1" applyFont="1"/>
    <xf numFmtId="3" fontId="14" fillId="0" borderId="0" xfId="0" applyNumberFormat="1" applyFont="1"/>
    <xf numFmtId="3" fontId="13" fillId="0" borderId="0" xfId="0" applyNumberFormat="1" applyFont="1"/>
    <xf numFmtId="10" fontId="3" fillId="0" borderId="0" xfId="0" applyNumberFormat="1" applyFont="1" applyAlignment="1">
      <alignment horizontal="center"/>
    </xf>
    <xf numFmtId="164" fontId="13" fillId="0" borderId="0" xfId="0" applyNumberFormat="1" applyFont="1" applyAlignment="1">
      <alignment horizontal="center"/>
    </xf>
    <xf numFmtId="4" fontId="13" fillId="0" borderId="0" xfId="0" applyNumberFormat="1" applyFont="1" applyAlignment="1">
      <alignment horizontal="right" wrapText="1"/>
    </xf>
    <xf numFmtId="3" fontId="15" fillId="0" borderId="0" xfId="0" applyNumberFormat="1" applyFont="1"/>
    <xf numFmtId="2" fontId="0" fillId="0" borderId="0" xfId="0" applyNumberFormat="1"/>
    <xf numFmtId="169" fontId="14" fillId="0" borderId="0" xfId="0" applyNumberFormat="1" applyFont="1"/>
    <xf numFmtId="4" fontId="0" fillId="0" borderId="0" xfId="0" applyNumberFormat="1" applyAlignment="1">
      <alignment horizontal="right"/>
    </xf>
    <xf numFmtId="166" fontId="0" fillId="0" borderId="10" xfId="0" applyNumberFormat="1" applyBorder="1"/>
    <xf numFmtId="166" fontId="0" fillId="0" borderId="11" xfId="0" applyNumberFormat="1" applyBorder="1"/>
    <xf numFmtId="0" fontId="0" fillId="0" borderId="12" xfId="0" applyBorder="1"/>
    <xf numFmtId="3" fontId="15" fillId="0" borderId="3" xfId="0" applyNumberFormat="1" applyFont="1" applyBorder="1"/>
    <xf numFmtId="3" fontId="15" fillId="0" borderId="10" xfId="0" applyNumberFormat="1" applyFont="1" applyBorder="1"/>
    <xf numFmtId="3" fontId="15" fillId="0" borderId="11" xfId="0" applyNumberFormat="1" applyFont="1" applyBorder="1"/>
    <xf numFmtId="3" fontId="15" fillId="0" borderId="1" xfId="0" applyNumberFormat="1" applyFont="1" applyBorder="1"/>
    <xf numFmtId="3" fontId="15" fillId="0" borderId="14" xfId="0" applyNumberFormat="1" applyFont="1" applyBorder="1"/>
    <xf numFmtId="3" fontId="17" fillId="0" borderId="15" xfId="0" applyNumberFormat="1" applyFont="1" applyBorder="1"/>
    <xf numFmtId="0" fontId="18" fillId="0" borderId="0" xfId="0" applyFont="1"/>
    <xf numFmtId="0" fontId="19" fillId="0" borderId="0" xfId="0" applyFont="1"/>
    <xf numFmtId="3" fontId="19" fillId="0" borderId="0" xfId="0" applyNumberFormat="1" applyFont="1"/>
    <xf numFmtId="2" fontId="1" fillId="0" borderId="0" xfId="0" applyNumberFormat="1" applyFont="1"/>
    <xf numFmtId="49" fontId="4" fillId="0" borderId="0" xfId="0" applyNumberFormat="1" applyFont="1" applyAlignment="1">
      <alignment wrapText="1"/>
    </xf>
    <xf numFmtId="167" fontId="0" fillId="0" borderId="0" xfId="0" applyNumberFormat="1"/>
    <xf numFmtId="0" fontId="22" fillId="0" borderId="0" xfId="0" applyFont="1"/>
    <xf numFmtId="3" fontId="1" fillId="0" borderId="0" xfId="0" applyNumberFormat="1" applyFont="1"/>
    <xf numFmtId="4" fontId="23" fillId="0" borderId="0" xfId="0" applyNumberFormat="1" applyFont="1" applyAlignment="1">
      <alignment horizontal="right"/>
    </xf>
    <xf numFmtId="164" fontId="23" fillId="0" borderId="0" xfId="0" applyNumberFormat="1" applyFont="1"/>
    <xf numFmtId="170" fontId="13" fillId="0" borderId="0" xfId="0" applyNumberFormat="1" applyFont="1"/>
    <xf numFmtId="4" fontId="23" fillId="0" borderId="0" xfId="0" applyNumberFormat="1" applyFont="1" applyAlignment="1">
      <alignment wrapText="1"/>
    </xf>
    <xf numFmtId="3" fontId="0" fillId="0" borderId="3" xfId="0" applyNumberFormat="1" applyBorder="1"/>
    <xf numFmtId="168" fontId="0" fillId="0" borderId="0" xfId="0" applyNumberFormat="1"/>
    <xf numFmtId="3" fontId="0" fillId="0" borderId="0" xfId="0" applyNumberFormat="1" applyAlignment="1">
      <alignment horizontal="left"/>
    </xf>
    <xf numFmtId="164" fontId="9" fillId="0" borderId="0" xfId="0" applyNumberFormat="1" applyFont="1"/>
    <xf numFmtId="4" fontId="10" fillId="0" borderId="1" xfId="0" applyNumberFormat="1" applyFont="1" applyBorder="1"/>
    <xf numFmtId="4" fontId="11" fillId="0" borderId="1" xfId="0" applyNumberFormat="1" applyFont="1" applyBorder="1"/>
    <xf numFmtId="10" fontId="13" fillId="0" borderId="0" xfId="0" applyNumberFormat="1" applyFont="1"/>
    <xf numFmtId="164" fontId="25" fillId="0" borderId="0" xfId="0" applyNumberFormat="1" applyFont="1" applyAlignment="1">
      <alignment wrapText="1"/>
    </xf>
    <xf numFmtId="49" fontId="5" fillId="2" borderId="0" xfId="0" applyNumberFormat="1" applyFont="1" applyFill="1" applyAlignment="1">
      <alignment horizontal="center" wrapText="1"/>
    </xf>
    <xf numFmtId="49" fontId="4" fillId="2" borderId="0" xfId="0" applyNumberFormat="1" applyFont="1" applyFill="1"/>
    <xf numFmtId="165" fontId="6" fillId="2" borderId="0" xfId="0" applyNumberFormat="1" applyFont="1" applyFill="1"/>
    <xf numFmtId="4" fontId="6" fillId="2" borderId="0" xfId="0" applyNumberFormat="1" applyFont="1" applyFill="1"/>
    <xf numFmtId="4" fontId="6" fillId="2" borderId="0" xfId="0" applyNumberFormat="1" applyFont="1" applyFill="1" applyAlignment="1">
      <alignment horizontal="right"/>
    </xf>
    <xf numFmtId="165" fontId="6" fillId="2" borderId="3" xfId="0" applyNumberFormat="1" applyFont="1" applyFill="1" applyBorder="1"/>
    <xf numFmtId="4" fontId="6" fillId="2" borderId="3" xfId="0" applyNumberFormat="1" applyFont="1" applyFill="1" applyBorder="1"/>
    <xf numFmtId="0" fontId="9" fillId="2" borderId="6" xfId="0" applyFont="1" applyFill="1" applyBorder="1"/>
    <xf numFmtId="166" fontId="0" fillId="2" borderId="11" xfId="0" applyNumberFormat="1" applyFill="1" applyBorder="1"/>
    <xf numFmtId="10" fontId="0" fillId="2" borderId="11" xfId="0" applyNumberFormat="1" applyFill="1" applyBorder="1"/>
    <xf numFmtId="166" fontId="15" fillId="2" borderId="0" xfId="0" applyNumberFormat="1" applyFont="1" applyFill="1"/>
    <xf numFmtId="3" fontId="15" fillId="2" borderId="11" xfId="0" applyNumberFormat="1" applyFont="1" applyFill="1" applyBorder="1"/>
    <xf numFmtId="0" fontId="27" fillId="0" borderId="0" xfId="0" applyFont="1"/>
    <xf numFmtId="2" fontId="27" fillId="0" borderId="0" xfId="0" applyNumberFormat="1" applyFont="1"/>
    <xf numFmtId="0" fontId="0" fillId="0" borderId="3" xfId="0" applyBorder="1"/>
    <xf numFmtId="0" fontId="9" fillId="2" borderId="0" xfId="0" applyFont="1" applyFill="1"/>
    <xf numFmtId="0" fontId="0" fillId="0" borderId="1" xfId="0" applyBorder="1"/>
    <xf numFmtId="10" fontId="13" fillId="3" borderId="0" xfId="0" applyNumberFormat="1" applyFont="1" applyFill="1"/>
    <xf numFmtId="10" fontId="14" fillId="0" borderId="0" xfId="0" applyNumberFormat="1" applyFont="1"/>
    <xf numFmtId="0" fontId="28" fillId="0" borderId="0" xfId="0" applyFont="1" applyAlignment="1">
      <alignment horizontal="right"/>
    </xf>
    <xf numFmtId="10" fontId="27" fillId="0" borderId="0" xfId="0" applyNumberFormat="1" applyFont="1"/>
    <xf numFmtId="4" fontId="28" fillId="0" borderId="0" xfId="0" applyNumberFormat="1" applyFont="1"/>
    <xf numFmtId="4" fontId="0" fillId="0" borderId="0" xfId="0" applyNumberFormat="1" applyFill="1"/>
    <xf numFmtId="4" fontId="14" fillId="0" borderId="0" xfId="0" applyNumberFormat="1" applyFont="1" applyFill="1"/>
    <xf numFmtId="165" fontId="0" fillId="0" borderId="0" xfId="0" applyNumberFormat="1"/>
    <xf numFmtId="165" fontId="4" fillId="2" borderId="0" xfId="0" applyNumberFormat="1" applyFont="1" applyFill="1"/>
    <xf numFmtId="0" fontId="1" fillId="0" borderId="0" xfId="0" applyFont="1" applyAlignment="1">
      <alignment horizontal="left"/>
    </xf>
    <xf numFmtId="0" fontId="0" fillId="0" borderId="0" xfId="0" applyAlignment="1"/>
    <xf numFmtId="167" fontId="0" fillId="0" borderId="0" xfId="0" applyNumberFormat="1" applyAlignment="1"/>
    <xf numFmtId="0" fontId="0" fillId="0" borderId="10" xfId="0" applyBorder="1"/>
    <xf numFmtId="49" fontId="0" fillId="0" borderId="0" xfId="0" applyNumberFormat="1" applyBorder="1" applyAlignment="1">
      <alignment horizontal="left"/>
    </xf>
    <xf numFmtId="0" fontId="0" fillId="0" borderId="0" xfId="0" applyBorder="1"/>
    <xf numFmtId="0" fontId="0" fillId="0" borderId="11" xfId="0" applyBorder="1"/>
    <xf numFmtId="0" fontId="1" fillId="0" borderId="6" xfId="0" applyFont="1" applyBorder="1"/>
    <xf numFmtId="167" fontId="0" fillId="0" borderId="0" xfId="0" applyNumberFormat="1" applyBorder="1"/>
    <xf numFmtId="4" fontId="0" fillId="0" borderId="0" xfId="0" applyNumberFormat="1" applyBorder="1"/>
    <xf numFmtId="167" fontId="0" fillId="0" borderId="1" xfId="0" applyNumberFormat="1" applyBorder="1"/>
    <xf numFmtId="0" fontId="1" fillId="0" borderId="5" xfId="0" applyFont="1" applyBorder="1"/>
    <xf numFmtId="167" fontId="0" fillId="0" borderId="3" xfId="0" applyNumberFormat="1" applyBorder="1"/>
    <xf numFmtId="16" fontId="0" fillId="0" borderId="3" xfId="0" applyNumberFormat="1" applyBorder="1"/>
    <xf numFmtId="167" fontId="1" fillId="0" borderId="0" xfId="0" applyNumberFormat="1" applyFont="1" applyBorder="1" applyAlignment="1">
      <alignment horizontal="center"/>
    </xf>
    <xf numFmtId="16" fontId="0" fillId="0" borderId="0" xfId="0" applyNumberFormat="1" applyBorder="1"/>
    <xf numFmtId="0" fontId="1" fillId="0" borderId="0" xfId="0" applyFont="1" applyBorder="1"/>
    <xf numFmtId="0" fontId="1" fillId="0" borderId="7" xfId="0" applyFont="1" applyBorder="1"/>
    <xf numFmtId="167" fontId="1" fillId="0" borderId="1" xfId="0" applyNumberFormat="1" applyFont="1" applyBorder="1"/>
    <xf numFmtId="0" fontId="1" fillId="0" borderId="1" xfId="0" applyFont="1" applyBorder="1"/>
    <xf numFmtId="4" fontId="1" fillId="0" borderId="1" xfId="0" applyNumberFormat="1" applyFont="1" applyBorder="1"/>
    <xf numFmtId="167" fontId="1" fillId="0" borderId="12" xfId="0" applyNumberFormat="1" applyFont="1" applyBorder="1"/>
    <xf numFmtId="167" fontId="1" fillId="0" borderId="3" xfId="0" applyNumberFormat="1" applyFont="1" applyBorder="1" applyAlignment="1">
      <alignment horizontal="center"/>
    </xf>
    <xf numFmtId="0" fontId="1" fillId="0" borderId="3" xfId="0" applyFont="1" applyBorder="1"/>
    <xf numFmtId="167" fontId="0" fillId="0" borderId="0" xfId="0" applyNumberFormat="1" applyBorder="1" applyAlignment="1">
      <alignment horizontal="right"/>
    </xf>
    <xf numFmtId="0" fontId="0" fillId="0" borderId="11" xfId="0" applyBorder="1" applyAlignment="1"/>
    <xf numFmtId="0" fontId="1" fillId="0" borderId="10" xfId="0" applyFont="1" applyBorder="1"/>
    <xf numFmtId="49" fontId="1" fillId="0" borderId="8" xfId="0" applyNumberFormat="1" applyFont="1" applyBorder="1" applyAlignment="1">
      <alignment horizontal="center"/>
    </xf>
    <xf numFmtId="49" fontId="1" fillId="0" borderId="9" xfId="0" applyNumberFormat="1" applyFont="1" applyBorder="1" applyAlignment="1">
      <alignment horizontal="center"/>
    </xf>
    <xf numFmtId="49" fontId="1" fillId="0" borderId="13" xfId="0" applyNumberFormat="1" applyFont="1" applyBorder="1" applyAlignment="1">
      <alignment horizontal="center"/>
    </xf>
    <xf numFmtId="167" fontId="1" fillId="0" borderId="0" xfId="0" applyNumberFormat="1" applyFont="1" applyBorder="1"/>
    <xf numFmtId="4" fontId="1" fillId="0" borderId="0" xfId="0" applyNumberFormat="1" applyFont="1" applyBorder="1"/>
    <xf numFmtId="170" fontId="1" fillId="0" borderId="0" xfId="0" applyNumberFormat="1" applyFont="1" applyBorder="1"/>
    <xf numFmtId="0" fontId="1" fillId="0" borderId="8" xfId="0" applyFont="1" applyBorder="1" applyAlignment="1">
      <alignment horizontal="left"/>
    </xf>
    <xf numFmtId="0" fontId="1" fillId="0" borderId="0" xfId="0" applyFont="1" applyBorder="1" applyAlignment="1">
      <alignment horizontal="center"/>
    </xf>
    <xf numFmtId="0" fontId="2" fillId="0" borderId="0" xfId="0" applyFont="1" applyFill="1" applyAlignment="1">
      <alignment horizontal="center" wrapText="1"/>
    </xf>
    <xf numFmtId="3" fontId="0" fillId="0" borderId="0" xfId="0" applyNumberFormat="1" applyFill="1"/>
    <xf numFmtId="3" fontId="1" fillId="0" borderId="0" xfId="0" applyNumberFormat="1" applyFont="1" applyFill="1"/>
    <xf numFmtId="0" fontId="0" fillId="0" borderId="6" xfId="0" applyBorder="1" applyAlignment="1"/>
    <xf numFmtId="0" fontId="0" fillId="0" borderId="0" xfId="0" applyBorder="1" applyAlignment="1"/>
    <xf numFmtId="0" fontId="0" fillId="0" borderId="6" xfId="0" applyBorder="1" applyAlignment="1">
      <alignment horizontal="left"/>
    </xf>
    <xf numFmtId="0" fontId="0" fillId="0" borderId="0" xfId="0" applyAlignment="1">
      <alignment horizontal="left"/>
    </xf>
    <xf numFmtId="164" fontId="29" fillId="0" borderId="0" xfId="0" applyNumberFormat="1" applyFont="1" applyBorder="1" applyAlignment="1">
      <alignment horizontal="left"/>
    </xf>
    <xf numFmtId="164" fontId="29" fillId="0" borderId="0" xfId="0" applyNumberFormat="1" applyFont="1" applyAlignment="1">
      <alignment horizontal="left"/>
    </xf>
    <xf numFmtId="0" fontId="0" fillId="0" borderId="7" xfId="0" applyBorder="1" applyAlignment="1">
      <alignment horizontal="left"/>
    </xf>
    <xf numFmtId="0" fontId="0" fillId="0" borderId="1" xfId="0" applyBorder="1" applyAlignment="1">
      <alignment horizontal="left"/>
    </xf>
    <xf numFmtId="0" fontId="1" fillId="0" borderId="8"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26" fillId="2" borderId="8" xfId="0" applyFont="1" applyFill="1" applyBorder="1" applyAlignment="1">
      <alignment horizontal="center" wrapText="1"/>
    </xf>
    <xf numFmtId="0" fontId="26" fillId="2" borderId="9" xfId="0" applyFont="1" applyFill="1" applyBorder="1" applyAlignment="1">
      <alignment horizontal="center" wrapText="1"/>
    </xf>
    <xf numFmtId="0" fontId="26" fillId="2" borderId="13" xfId="0" applyFont="1" applyFill="1" applyBorder="1" applyAlignment="1">
      <alignment horizontal="center" wrapText="1"/>
    </xf>
    <xf numFmtId="0" fontId="16" fillId="0" borderId="0" xfId="0" applyFont="1" applyAlignment="1">
      <alignment horizontal="center"/>
    </xf>
    <xf numFmtId="164" fontId="13" fillId="0" borderId="0" xfId="0" applyNumberFormat="1" applyFont="1" applyAlignment="1">
      <alignment horizontal="center"/>
    </xf>
    <xf numFmtId="164" fontId="13" fillId="0" borderId="0" xfId="0" applyNumberFormat="1" applyFont="1" applyAlignment="1">
      <alignment horizontal="left"/>
    </xf>
    <xf numFmtId="164" fontId="13" fillId="0" borderId="8" xfId="0" applyNumberFormat="1" applyFont="1" applyBorder="1"/>
    <xf numFmtId="164" fontId="13" fillId="0" borderId="9" xfId="0" applyNumberFormat="1" applyFont="1" applyBorder="1"/>
    <xf numFmtId="164" fontId="13" fillId="0" borderId="13" xfId="0" applyNumberFormat="1" applyFont="1" applyBorder="1"/>
    <xf numFmtId="0" fontId="0" fillId="0" borderId="5" xfId="0" applyBorder="1" applyAlignment="1">
      <alignment horizontal="left"/>
    </xf>
    <xf numFmtId="0" fontId="0" fillId="0" borderId="3" xfId="0" applyBorder="1" applyAlignment="1">
      <alignment horizontal="left"/>
    </xf>
    <xf numFmtId="0" fontId="9" fillId="0" borderId="0" xfId="0" applyFont="1" applyAlignment="1">
      <alignment horizontal="left"/>
    </xf>
    <xf numFmtId="10" fontId="9" fillId="0" borderId="0" xfId="0" applyNumberFormat="1" applyFont="1" applyAlignment="1">
      <alignment horizontal="left"/>
    </xf>
    <xf numFmtId="167" fontId="30" fillId="0" borderId="9" xfId="0" applyNumberFormat="1" applyFont="1" applyBorder="1" applyAlignment="1">
      <alignment horizontal="center"/>
    </xf>
    <xf numFmtId="167" fontId="30" fillId="0" borderId="13" xfId="0" applyNumberFormat="1" applyFont="1" applyBorder="1" applyAlignment="1">
      <alignment horizontal="center"/>
    </xf>
    <xf numFmtId="49" fontId="1" fillId="0" borderId="3"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zoomScaleNormal="100" workbookViewId="0">
      <selection activeCell="J9" sqref="J9"/>
    </sheetView>
  </sheetViews>
  <sheetFormatPr defaultRowHeight="15" x14ac:dyDescent="0.25"/>
  <cols>
    <col min="1" max="1" width="5.7109375" customWidth="1"/>
    <col min="2" max="2" width="12.7109375" customWidth="1"/>
    <col min="3" max="3" width="8.140625" customWidth="1"/>
    <col min="4" max="4" width="15.42578125" customWidth="1"/>
    <col min="5" max="5" width="11.42578125" customWidth="1"/>
    <col min="6" max="6" width="13.28515625" customWidth="1"/>
    <col min="7" max="7" width="18.42578125" customWidth="1"/>
    <col min="8" max="8" width="12.42578125" customWidth="1"/>
    <col min="9" max="9" width="10.28515625" customWidth="1"/>
    <col min="10" max="10" width="9" customWidth="1"/>
    <col min="11" max="11" width="8.85546875" customWidth="1"/>
    <col min="12" max="12" width="11.7109375" customWidth="1"/>
    <col min="13" max="13" width="1.7109375" customWidth="1"/>
    <col min="14" max="14" width="10.7109375" style="6" customWidth="1"/>
  </cols>
  <sheetData>
    <row r="1" spans="1:17" s="67" customFormat="1" ht="55.9" customHeight="1" thickBot="1" x14ac:dyDescent="0.4">
      <c r="A1" s="66" t="s">
        <v>0</v>
      </c>
      <c r="E1" s="161" t="s">
        <v>202</v>
      </c>
      <c r="F1" s="162"/>
      <c r="G1" s="162"/>
      <c r="H1" s="162"/>
      <c r="I1" s="162"/>
      <c r="J1" s="162"/>
      <c r="K1" s="163"/>
      <c r="N1" s="68"/>
    </row>
    <row r="2" spans="1:17" s="2" customFormat="1" ht="44.45" customHeight="1" x14ac:dyDescent="0.2">
      <c r="A2" s="2" t="s">
        <v>1</v>
      </c>
      <c r="B2" s="2" t="s">
        <v>2</v>
      </c>
      <c r="D2" s="3" t="s">
        <v>3</v>
      </c>
      <c r="E2" s="3" t="s">
        <v>4</v>
      </c>
      <c r="F2" s="3" t="s">
        <v>5</v>
      </c>
      <c r="G2" s="3" t="s">
        <v>6</v>
      </c>
      <c r="H2" s="147" t="s">
        <v>8</v>
      </c>
      <c r="I2" s="3" t="s">
        <v>201</v>
      </c>
      <c r="J2" s="3"/>
      <c r="K2" s="3" t="s">
        <v>199</v>
      </c>
      <c r="L2" s="3" t="s">
        <v>7</v>
      </c>
      <c r="N2" s="46" t="s">
        <v>139</v>
      </c>
    </row>
    <row r="3" spans="1:17" x14ac:dyDescent="0.25">
      <c r="D3" s="4"/>
      <c r="E3" s="4"/>
      <c r="F3" s="108"/>
      <c r="G3" s="4"/>
      <c r="H3" s="108"/>
      <c r="I3" s="5"/>
      <c r="J3" s="5"/>
      <c r="K3" s="5"/>
      <c r="L3" s="5"/>
      <c r="Q3" s="20"/>
    </row>
    <row r="4" spans="1:17" x14ac:dyDescent="0.25">
      <c r="A4" t="s">
        <v>9</v>
      </c>
      <c r="B4" t="s">
        <v>10</v>
      </c>
      <c r="C4" s="20">
        <f>H19</f>
        <v>4.0071937004259289E-2</v>
      </c>
      <c r="D4" s="4">
        <f>general!X83</f>
        <v>185842</v>
      </c>
      <c r="E4" s="4">
        <f>SUM(general!X6:X22)</f>
        <v>91241</v>
      </c>
      <c r="F4" s="108">
        <f>-general!X84</f>
        <v>23000</v>
      </c>
      <c r="G4" s="4">
        <f>SUM(D4-E4-F4)</f>
        <v>71601</v>
      </c>
      <c r="H4" s="148">
        <v>68114048</v>
      </c>
      <c r="I4" s="5">
        <f>SUM(G4/(H4/1000))</f>
        <v>1.0511928464448332</v>
      </c>
      <c r="J4" s="5"/>
      <c r="K4" s="5">
        <v>1.032521</v>
      </c>
      <c r="L4" s="5">
        <f>I4-K4</f>
        <v>1.8671846444833218E-2</v>
      </c>
      <c r="N4" s="6">
        <v>67718741</v>
      </c>
    </row>
    <row r="5" spans="1:17" s="1" customFormat="1" x14ac:dyDescent="0.25">
      <c r="A5" s="37"/>
      <c r="B5" s="37"/>
      <c r="C5" s="104">
        <f>H18</f>
        <v>0.10715749717651163</v>
      </c>
      <c r="D5" s="36">
        <f>SUM(general!Y83)</f>
        <v>185231</v>
      </c>
      <c r="E5" s="36">
        <f>SUM(general!Y6:Y22)</f>
        <v>90591</v>
      </c>
      <c r="F5" s="109">
        <f>-general!Y84</f>
        <v>26000</v>
      </c>
      <c r="G5" s="36">
        <f>SUM(D5-E5-F5)</f>
        <v>68640</v>
      </c>
      <c r="H5" s="149"/>
      <c r="I5" s="38"/>
      <c r="J5" s="38"/>
      <c r="K5" s="38"/>
      <c r="L5" s="38"/>
      <c r="N5" s="6"/>
    </row>
    <row r="6" spans="1:17" s="1" customFormat="1" x14ac:dyDescent="0.25">
      <c r="A6" s="37"/>
      <c r="B6" s="37"/>
      <c r="C6" s="104"/>
      <c r="D6" s="36"/>
      <c r="E6" s="36"/>
      <c r="F6" s="109"/>
      <c r="G6" s="36"/>
      <c r="H6" s="149"/>
      <c r="I6" s="38"/>
      <c r="J6" s="38"/>
      <c r="K6" s="38"/>
      <c r="L6" s="38"/>
      <c r="N6" s="6"/>
    </row>
    <row r="7" spans="1:17" x14ac:dyDescent="0.25">
      <c r="A7" t="s">
        <v>11</v>
      </c>
      <c r="B7" t="s">
        <v>12</v>
      </c>
      <c r="C7" s="20">
        <f>H19</f>
        <v>4.0071937004259289E-2</v>
      </c>
      <c r="D7" s="4">
        <f>highway!W45</f>
        <v>558997.22</v>
      </c>
      <c r="E7" s="4">
        <f>SUM(highway!W5:W17)</f>
        <v>256844</v>
      </c>
      <c r="F7" s="108">
        <f>-highway!W46</f>
        <v>0</v>
      </c>
      <c r="G7" s="4">
        <f>SUM(D7-E7-F7)</f>
        <v>302153.21999999997</v>
      </c>
      <c r="H7" s="148">
        <v>68114048</v>
      </c>
      <c r="I7" s="5">
        <f>SUM(G7/(H7/1000))</f>
        <v>4.4359897682193257</v>
      </c>
      <c r="J7" s="5"/>
      <c r="K7" s="5">
        <v>4.2598289999999999</v>
      </c>
      <c r="L7" s="5">
        <f>I7-K7</f>
        <v>0.1761607682193258</v>
      </c>
      <c r="N7" s="6">
        <v>67718741</v>
      </c>
    </row>
    <row r="8" spans="1:17" s="1" customFormat="1" x14ac:dyDescent="0.25">
      <c r="A8" s="37"/>
      <c r="B8" s="37"/>
      <c r="C8" s="104">
        <f>H18</f>
        <v>0.10715749717651163</v>
      </c>
      <c r="D8" s="36">
        <f>SUM(highway!X45)</f>
        <v>591178.22</v>
      </c>
      <c r="E8" s="36">
        <f>SUM(highway!X5:X17)</f>
        <v>256844</v>
      </c>
      <c r="F8" s="109">
        <f>-highway!X46</f>
        <v>3500</v>
      </c>
      <c r="G8" s="36">
        <f>SUM(D8-E8-F8)</f>
        <v>330834.21999999997</v>
      </c>
      <c r="H8" s="149"/>
      <c r="I8" s="38"/>
      <c r="J8" s="38"/>
      <c r="K8" s="38"/>
      <c r="L8" s="38"/>
      <c r="N8" s="6"/>
    </row>
    <row r="9" spans="1:17" s="1" customFormat="1" x14ac:dyDescent="0.25">
      <c r="A9" s="37"/>
      <c r="B9" s="37"/>
      <c r="C9" s="104"/>
      <c r="D9" s="36"/>
      <c r="E9" s="36"/>
      <c r="F9" s="74"/>
      <c r="G9" s="36"/>
      <c r="H9" s="149"/>
      <c r="I9" s="38"/>
      <c r="J9" s="38"/>
      <c r="K9" s="38"/>
      <c r="L9" s="38"/>
      <c r="N9" s="6"/>
    </row>
    <row r="10" spans="1:17" x14ac:dyDescent="0.25">
      <c r="A10" t="s">
        <v>13</v>
      </c>
      <c r="B10" t="s">
        <v>14</v>
      </c>
      <c r="C10" s="20">
        <f>H19</f>
        <v>4.0071937004259289E-2</v>
      </c>
      <c r="D10" s="4">
        <v>25000</v>
      </c>
      <c r="E10" s="4">
        <v>0</v>
      </c>
      <c r="F10" s="4">
        <v>0</v>
      </c>
      <c r="G10" s="4">
        <f>SUM(D10-E10-F10)</f>
        <v>25000</v>
      </c>
      <c r="H10" s="148">
        <v>68929114</v>
      </c>
      <c r="I10" s="5">
        <f>SUM(G10/(H10/1000))</f>
        <v>0.36269144559148114</v>
      </c>
      <c r="J10" s="5"/>
      <c r="K10" s="5">
        <v>0.36464600000000003</v>
      </c>
      <c r="L10" s="5">
        <f>I10-K10</f>
        <v>-1.9545544085188826E-3</v>
      </c>
      <c r="N10" s="6">
        <v>68559728</v>
      </c>
    </row>
    <row r="11" spans="1:17" x14ac:dyDescent="0.25">
      <c r="A11" s="37"/>
      <c r="B11" s="37"/>
      <c r="C11" s="104">
        <f>H18</f>
        <v>0.10715749717651163</v>
      </c>
      <c r="D11" s="36">
        <v>25000</v>
      </c>
      <c r="E11" s="36">
        <v>0</v>
      </c>
      <c r="F11" s="36">
        <v>0</v>
      </c>
      <c r="G11" s="36">
        <f>SUM(D11-E11-F11)</f>
        <v>25000</v>
      </c>
      <c r="H11" s="108"/>
      <c r="I11" s="5"/>
      <c r="J11" s="5"/>
      <c r="K11" s="5"/>
      <c r="L11" s="5"/>
    </row>
    <row r="12" spans="1:17" x14ac:dyDescent="0.25">
      <c r="A12" s="37"/>
      <c r="B12" s="37"/>
      <c r="C12" s="104"/>
      <c r="D12" s="36"/>
      <c r="E12" s="36"/>
      <c r="F12" s="36"/>
      <c r="G12" s="36"/>
      <c r="H12" s="4"/>
      <c r="I12" s="5"/>
      <c r="J12" s="5"/>
      <c r="K12" s="5"/>
      <c r="L12" s="5"/>
    </row>
    <row r="13" spans="1:17" s="16" customFormat="1" x14ac:dyDescent="0.25">
      <c r="B13" s="17" t="s">
        <v>16</v>
      </c>
      <c r="C13" s="20">
        <f>H19</f>
        <v>4.0071937004259289E-2</v>
      </c>
      <c r="D13" s="18">
        <f>SUM(D4,D7,D10)</f>
        <v>769839.22</v>
      </c>
      <c r="E13" s="18">
        <f t="shared" ref="E13:G13" si="0">SUM(E4,E7,E10)</f>
        <v>348085</v>
      </c>
      <c r="F13" s="18">
        <f t="shared" si="0"/>
        <v>23000</v>
      </c>
      <c r="G13" s="18">
        <f t="shared" si="0"/>
        <v>398754.22</v>
      </c>
      <c r="H13" s="18"/>
      <c r="I13" s="19">
        <f>SUM(I4:I7)</f>
        <v>5.4871826146641585</v>
      </c>
      <c r="J13" s="19"/>
      <c r="K13" s="19">
        <f>SUM(K4:K7)</f>
        <v>5.2923499999999999</v>
      </c>
      <c r="L13" s="19">
        <f>SUM(L4:L10)</f>
        <v>0.19287806025564014</v>
      </c>
      <c r="N13" s="47"/>
    </row>
    <row r="14" spans="1:17" s="16" customFormat="1" x14ac:dyDescent="0.25">
      <c r="B14" s="105" t="s">
        <v>16</v>
      </c>
      <c r="C14" s="106">
        <f>H18</f>
        <v>0.10715749717651163</v>
      </c>
      <c r="D14" s="107">
        <f>SUM(D5,D8,D11)</f>
        <v>801409.22</v>
      </c>
      <c r="E14" s="107">
        <f t="shared" ref="E14:G14" si="1">SUM(E5,E8,E11)</f>
        <v>347435</v>
      </c>
      <c r="F14" s="107">
        <f t="shared" si="1"/>
        <v>29500</v>
      </c>
      <c r="G14" s="107">
        <f t="shared" si="1"/>
        <v>424474.22</v>
      </c>
      <c r="H14" s="18"/>
      <c r="I14" s="19"/>
      <c r="J14" s="19"/>
      <c r="K14" s="19"/>
      <c r="L14" s="19"/>
      <c r="N14" s="47"/>
    </row>
    <row r="15" spans="1:17" s="37" customFormat="1" ht="64.150000000000006" customHeight="1" x14ac:dyDescent="0.25">
      <c r="B15" s="17"/>
      <c r="C15" s="17"/>
      <c r="D15" s="36"/>
      <c r="E15" s="36"/>
      <c r="F15" s="36"/>
      <c r="G15" s="36"/>
      <c r="H15" s="77" t="s">
        <v>200</v>
      </c>
      <c r="I15" s="85" t="s">
        <v>162</v>
      </c>
      <c r="J15" s="39"/>
      <c r="K15" s="39"/>
      <c r="L15" s="39"/>
      <c r="N15" s="48"/>
    </row>
    <row r="16" spans="1:17" x14ac:dyDescent="0.25">
      <c r="D16" s="4"/>
      <c r="E16" s="4"/>
      <c r="F16" s="4"/>
      <c r="G16" s="4"/>
      <c r="H16" s="4"/>
      <c r="I16" s="5"/>
      <c r="J16" s="5"/>
      <c r="K16" s="81"/>
      <c r="L16" s="5"/>
      <c r="M16" s="4"/>
    </row>
    <row r="17" spans="2:16" s="27" customFormat="1" ht="33.6" customHeight="1" x14ac:dyDescent="0.2">
      <c r="D17" s="52" t="str">
        <f>D2</f>
        <v>APPROPRIATIONS</v>
      </c>
      <c r="E17" s="52" t="str">
        <f>E2</f>
        <v>ESTIMATED REVENUES</v>
      </c>
      <c r="F17" s="52" t="str">
        <f>F2</f>
        <v>UNEXPENDED FUND BALANCE</v>
      </c>
      <c r="G17" s="52" t="str">
        <f>G2</f>
        <v>AMOUNT TO BE RAISED BY TAXES</v>
      </c>
      <c r="H17" s="28"/>
      <c r="I17" s="29"/>
      <c r="J17" s="29"/>
      <c r="K17" s="29"/>
      <c r="L17" s="29"/>
      <c r="M17" s="28"/>
      <c r="N17" s="84"/>
    </row>
    <row r="18" spans="2:16" s="27" customFormat="1" ht="22.15" customHeight="1" x14ac:dyDescent="0.2">
      <c r="B18" s="27" t="s">
        <v>183</v>
      </c>
      <c r="D18" s="52">
        <f>D14</f>
        <v>801409.22</v>
      </c>
      <c r="E18" s="52">
        <f>E14</f>
        <v>347435</v>
      </c>
      <c r="F18" s="52">
        <f>F14</f>
        <v>29500</v>
      </c>
      <c r="G18" s="52">
        <f>G14</f>
        <v>424474.22</v>
      </c>
      <c r="H18" s="103">
        <f>SUM(G18-G20)/G20</f>
        <v>0.10715749717651163</v>
      </c>
      <c r="I18" s="155"/>
      <c r="J18" s="155"/>
      <c r="K18" s="155"/>
      <c r="L18" s="155"/>
      <c r="M18" s="155"/>
      <c r="N18" s="49"/>
    </row>
    <row r="19" spans="2:16" s="27" customFormat="1" ht="15.4" customHeight="1" thickBot="1" x14ac:dyDescent="0.25">
      <c r="B19" s="27" t="s">
        <v>193</v>
      </c>
      <c r="D19" s="52">
        <f>D13</f>
        <v>769839.22</v>
      </c>
      <c r="E19" s="52">
        <f>E13</f>
        <v>348085</v>
      </c>
      <c r="F19" s="52">
        <f>F13</f>
        <v>23000</v>
      </c>
      <c r="G19" s="52">
        <f>G13</f>
        <v>398754.22</v>
      </c>
      <c r="H19" s="84">
        <f>SUM(G19-G20)/G20</f>
        <v>4.0071937004259289E-2</v>
      </c>
      <c r="I19" s="154"/>
      <c r="J19" s="154"/>
      <c r="K19" s="154"/>
      <c r="L19" s="154"/>
      <c r="M19" s="154"/>
      <c r="N19" s="49"/>
    </row>
    <row r="20" spans="2:16" s="27" customFormat="1" ht="15.6" customHeight="1" thickBot="1" x14ac:dyDescent="0.25">
      <c r="B20" s="27">
        <v>2022</v>
      </c>
      <c r="D20" s="52">
        <v>752762</v>
      </c>
      <c r="E20" s="52">
        <v>344771</v>
      </c>
      <c r="F20" s="52">
        <v>24600</v>
      </c>
      <c r="G20" s="52">
        <f>SUM(D20-E20-F20)</f>
        <v>383391</v>
      </c>
      <c r="H20" s="84">
        <f>SUM(G20-G21)/G21</f>
        <v>6.9809946619862548E-2</v>
      </c>
      <c r="I20" s="29"/>
      <c r="J20" s="167"/>
      <c r="K20" s="168"/>
      <c r="L20" s="168"/>
      <c r="M20" s="169"/>
      <c r="N20" s="49"/>
    </row>
    <row r="21" spans="2:16" s="27" customFormat="1" ht="14.45" customHeight="1" x14ac:dyDescent="0.25">
      <c r="B21" s="27">
        <v>2021</v>
      </c>
      <c r="D21" s="52">
        <f>+SUM(178186+484206+20750)</f>
        <v>683142</v>
      </c>
      <c r="E21" s="52">
        <f>SUM(76841+217478+0)</f>
        <v>294319</v>
      </c>
      <c r="F21" s="52">
        <f>SUM(20450+10000)</f>
        <v>30450</v>
      </c>
      <c r="G21" s="52">
        <f>SUM(D21-E21-F21)</f>
        <v>358373</v>
      </c>
      <c r="H21" s="20">
        <f>SUM(G21-G22)/G22</f>
        <v>6.3168980657410709E-2</v>
      </c>
      <c r="I21" s="29"/>
      <c r="J21" s="166"/>
      <c r="K21" s="166"/>
      <c r="L21" s="166"/>
      <c r="M21" s="166"/>
      <c r="N21" s="49"/>
    </row>
    <row r="22" spans="2:16" s="27" customFormat="1" ht="15.4" customHeight="1" x14ac:dyDescent="0.25">
      <c r="B22" s="27">
        <v>2020</v>
      </c>
      <c r="D22" s="52">
        <v>654096</v>
      </c>
      <c r="E22" s="52">
        <v>291016</v>
      </c>
      <c r="F22" s="52">
        <v>26000</v>
      </c>
      <c r="G22" s="52">
        <v>337080</v>
      </c>
      <c r="H22" s="20">
        <f t="shared" ref="H22:H27" si="2">SUM(G22-G23)/G23</f>
        <v>6.3256641411114548E-2</v>
      </c>
      <c r="I22" s="75"/>
      <c r="J22" s="165"/>
      <c r="K22" s="165"/>
      <c r="L22" s="165"/>
      <c r="M22" s="165"/>
      <c r="N22" s="49"/>
    </row>
    <row r="23" spans="2:16" s="27" customFormat="1" ht="15" customHeight="1" x14ac:dyDescent="0.25">
      <c r="B23" s="27">
        <v>2019</v>
      </c>
      <c r="D23" s="30">
        <v>634403</v>
      </c>
      <c r="E23" s="30">
        <v>304877</v>
      </c>
      <c r="F23" s="30">
        <v>12500</v>
      </c>
      <c r="G23" s="30">
        <v>317026</v>
      </c>
      <c r="H23" s="20">
        <f t="shared" si="2"/>
        <v>3.9034334482623001E-2</v>
      </c>
      <c r="I23" s="29"/>
      <c r="J23" s="29"/>
      <c r="K23" s="29"/>
      <c r="L23" s="29"/>
      <c r="M23" s="76"/>
      <c r="N23" s="49"/>
    </row>
    <row r="24" spans="2:16" s="27" customFormat="1" ht="15" customHeight="1" x14ac:dyDescent="0.25">
      <c r="B24">
        <v>2018</v>
      </c>
      <c r="C24"/>
      <c r="D24" s="4">
        <v>623806</v>
      </c>
      <c r="E24" s="4">
        <v>302190</v>
      </c>
      <c r="F24" s="4">
        <v>16500</v>
      </c>
      <c r="G24" s="4">
        <v>305116</v>
      </c>
      <c r="H24" s="20">
        <f t="shared" si="2"/>
        <v>2.9625055258033928E-2</v>
      </c>
      <c r="I24" s="29"/>
      <c r="J24" s="29"/>
      <c r="K24" s="29" t="s">
        <v>15</v>
      </c>
      <c r="L24" s="29"/>
      <c r="M24" s="28"/>
      <c r="N24" s="49"/>
    </row>
    <row r="25" spans="2:16" x14ac:dyDescent="0.25">
      <c r="B25">
        <v>2017</v>
      </c>
      <c r="D25" s="4">
        <v>647088</v>
      </c>
      <c r="E25" s="4">
        <v>326624</v>
      </c>
      <c r="F25" s="4">
        <v>24127</v>
      </c>
      <c r="G25" s="4">
        <v>296337</v>
      </c>
      <c r="H25" s="20">
        <f t="shared" si="2"/>
        <v>1.2034984785511573E-2</v>
      </c>
      <c r="I25" s="5"/>
      <c r="J25" s="5"/>
      <c r="K25" s="5"/>
      <c r="L25" s="50"/>
      <c r="M25" s="4"/>
    </row>
    <row r="26" spans="2:16" x14ac:dyDescent="0.25">
      <c r="B26">
        <v>2016</v>
      </c>
      <c r="D26" s="4">
        <v>590910</v>
      </c>
      <c r="E26" s="4">
        <v>273097</v>
      </c>
      <c r="F26" s="4">
        <v>25000</v>
      </c>
      <c r="G26" s="4">
        <v>292813</v>
      </c>
      <c r="H26" s="20">
        <f t="shared" si="2"/>
        <v>5.7342389675481074E-2</v>
      </c>
      <c r="I26" s="5"/>
      <c r="J26" s="5"/>
      <c r="K26" s="20"/>
      <c r="L26" s="51"/>
      <c r="M26" s="4"/>
    </row>
    <row r="27" spans="2:16" x14ac:dyDescent="0.25">
      <c r="B27">
        <v>2015</v>
      </c>
      <c r="D27" s="4">
        <v>588368</v>
      </c>
      <c r="E27" s="4">
        <v>264935</v>
      </c>
      <c r="F27" s="4">
        <v>46500</v>
      </c>
      <c r="G27" s="4">
        <v>276933</v>
      </c>
      <c r="H27" s="20">
        <f t="shared" si="2"/>
        <v>0.13515274982476708</v>
      </c>
      <c r="I27" s="5"/>
      <c r="J27" s="5"/>
      <c r="K27" s="5"/>
      <c r="L27" s="51"/>
      <c r="M27" s="37"/>
      <c r="N27" s="73"/>
      <c r="O27" s="1"/>
      <c r="P27" s="1"/>
    </row>
    <row r="28" spans="2:16" x14ac:dyDescent="0.25">
      <c r="B28">
        <v>2014</v>
      </c>
      <c r="D28" s="4">
        <v>585316</v>
      </c>
      <c r="E28" s="4">
        <v>253455</v>
      </c>
      <c r="F28" s="4">
        <v>87900</v>
      </c>
      <c r="G28" s="4">
        <f>D28-E28-F28</f>
        <v>243961</v>
      </c>
      <c r="H28" s="20">
        <f t="shared" ref="H28:H29" si="3">SUM(G28-G29)/G29</f>
        <v>4.9407463168082588E-2</v>
      </c>
      <c r="I28" s="5"/>
      <c r="J28" s="5"/>
      <c r="K28" s="5"/>
      <c r="L28" s="5"/>
    </row>
    <row r="29" spans="2:16" x14ac:dyDescent="0.25">
      <c r="B29">
        <v>2013</v>
      </c>
      <c r="D29" s="4">
        <v>539820</v>
      </c>
      <c r="E29" s="4">
        <v>219095</v>
      </c>
      <c r="F29" s="4">
        <v>88250</v>
      </c>
      <c r="G29" s="4">
        <f>D29-E29-F29</f>
        <v>232475</v>
      </c>
      <c r="H29" s="20">
        <f t="shared" si="3"/>
        <v>4.6963030349430529E-2</v>
      </c>
      <c r="I29" s="5"/>
      <c r="J29" s="5"/>
      <c r="K29" s="5"/>
      <c r="L29" s="5"/>
    </row>
    <row r="30" spans="2:16" x14ac:dyDescent="0.25">
      <c r="B30">
        <v>2012</v>
      </c>
      <c r="D30" s="4">
        <v>448344</v>
      </c>
      <c r="E30" s="4">
        <v>220245</v>
      </c>
      <c r="F30" s="4">
        <v>7000</v>
      </c>
      <c r="G30" s="4">
        <v>222047</v>
      </c>
      <c r="H30" s="20">
        <f>SUM(G30-G31)/G31</f>
        <v>8.9758438932459092E-2</v>
      </c>
      <c r="I30" s="5"/>
      <c r="J30" s="5"/>
      <c r="K30" s="5"/>
      <c r="L30" s="5"/>
    </row>
    <row r="31" spans="2:16" x14ac:dyDescent="0.25">
      <c r="B31">
        <v>2011</v>
      </c>
      <c r="D31" s="4"/>
      <c r="E31" s="4"/>
      <c r="F31" s="4" t="s">
        <v>15</v>
      </c>
      <c r="G31" s="4">
        <f>59107+144651</f>
        <v>203758</v>
      </c>
      <c r="H31" s="4"/>
      <c r="I31" s="5"/>
      <c r="J31" s="5"/>
      <c r="K31" s="5"/>
      <c r="L31" s="40"/>
      <c r="M31" s="33"/>
    </row>
    <row r="32" spans="2:16" ht="15.75" thickBot="1" x14ac:dyDescent="0.3">
      <c r="D32" s="4"/>
      <c r="E32" s="4"/>
      <c r="F32" s="4"/>
      <c r="K32" s="37"/>
      <c r="L32" s="153"/>
      <c r="M32" s="153"/>
    </row>
    <row r="33" spans="2:13" ht="15.75" thickBot="1" x14ac:dyDescent="0.3">
      <c r="D33" s="6"/>
      <c r="F33" s="158" t="s">
        <v>143</v>
      </c>
      <c r="G33" s="159"/>
      <c r="H33" s="159"/>
      <c r="I33" s="159"/>
      <c r="J33" s="160"/>
    </row>
    <row r="34" spans="2:13" x14ac:dyDescent="0.25">
      <c r="B34" s="21" t="s">
        <v>178</v>
      </c>
      <c r="C34" s="100"/>
      <c r="D34" s="57">
        <f>G18</f>
        <v>424474.22</v>
      </c>
      <c r="F34" s="170" t="s">
        <v>174</v>
      </c>
      <c r="G34" s="171"/>
      <c r="H34" s="78"/>
      <c r="I34" s="60"/>
      <c r="J34" s="61">
        <v>383391</v>
      </c>
      <c r="K34" s="6"/>
      <c r="L34" s="172"/>
      <c r="M34" s="172"/>
    </row>
    <row r="35" spans="2:13" x14ac:dyDescent="0.25">
      <c r="B35" s="22" t="s">
        <v>161</v>
      </c>
      <c r="D35" s="58">
        <f>G20</f>
        <v>383391</v>
      </c>
      <c r="F35" s="152" t="s">
        <v>140</v>
      </c>
      <c r="G35" s="153"/>
      <c r="H35" s="79">
        <v>1.0014000000000001</v>
      </c>
      <c r="I35" s="96">
        <f>SUM(J35-J34)</f>
        <v>536.74740000005113</v>
      </c>
      <c r="J35" s="97">
        <f>SUM(J34*H35)</f>
        <v>383927.74740000005</v>
      </c>
      <c r="K35" s="6"/>
      <c r="L35" s="172"/>
      <c r="M35" s="172"/>
    </row>
    <row r="36" spans="2:13" x14ac:dyDescent="0.25">
      <c r="B36" s="93" t="s">
        <v>95</v>
      </c>
      <c r="C36" s="101"/>
      <c r="D36" s="94">
        <f>SUM(D34-D35)</f>
        <v>41083.219999999972</v>
      </c>
      <c r="F36" s="152" t="s">
        <v>141</v>
      </c>
      <c r="G36" s="153"/>
      <c r="H36" s="79">
        <v>1.02</v>
      </c>
      <c r="I36" s="96">
        <f>SUM(J36-J35)</f>
        <v>7678.5549480000045</v>
      </c>
      <c r="J36" s="97">
        <f>SUM(J35*H36)</f>
        <v>391606.30234800006</v>
      </c>
      <c r="K36" s="6"/>
      <c r="L36" s="173"/>
      <c r="M36" s="173"/>
    </row>
    <row r="37" spans="2:13" x14ac:dyDescent="0.25">
      <c r="B37" s="22"/>
      <c r="D37" s="58"/>
      <c r="F37" s="152" t="s">
        <v>156</v>
      </c>
      <c r="G37" s="153"/>
      <c r="H37" s="20"/>
      <c r="I37" s="53"/>
      <c r="J37" s="65">
        <f>J36</f>
        <v>391606.30234800006</v>
      </c>
      <c r="L37" s="54"/>
    </row>
    <row r="38" spans="2:13" x14ac:dyDescent="0.25">
      <c r="B38" s="150" t="s">
        <v>184</v>
      </c>
      <c r="C38" s="151"/>
      <c r="D38" s="58">
        <f>D36</f>
        <v>41083.219999999972</v>
      </c>
      <c r="E38" s="6"/>
      <c r="F38" s="152"/>
      <c r="G38" s="153"/>
      <c r="H38" s="6"/>
      <c r="I38" s="53"/>
      <c r="J38" s="62"/>
      <c r="K38" s="55"/>
    </row>
    <row r="39" spans="2:13" x14ac:dyDescent="0.25">
      <c r="B39" s="150" t="s">
        <v>185</v>
      </c>
      <c r="C39" s="151"/>
      <c r="D39" s="58">
        <f>D35</f>
        <v>383391</v>
      </c>
      <c r="F39" s="152" t="s">
        <v>175</v>
      </c>
      <c r="G39" s="153"/>
      <c r="H39" s="80"/>
      <c r="I39" s="53"/>
      <c r="J39" s="62">
        <f>J37</f>
        <v>391606.30234800006</v>
      </c>
      <c r="K39" s="4"/>
      <c r="L39" s="54"/>
    </row>
    <row r="40" spans="2:13" x14ac:dyDescent="0.25">
      <c r="B40" s="93" t="s">
        <v>96</v>
      </c>
      <c r="C40" s="101"/>
      <c r="D40" s="95">
        <f>SUM(D38/D39)</f>
        <v>0.10715749717651163</v>
      </c>
      <c r="F40" s="152" t="s">
        <v>176</v>
      </c>
      <c r="G40" s="153"/>
      <c r="H40" s="153"/>
      <c r="I40" s="53"/>
      <c r="J40" s="62">
        <f>G13</f>
        <v>398754.22</v>
      </c>
      <c r="K40" s="54"/>
      <c r="L40" s="35"/>
    </row>
    <row r="41" spans="2:13" ht="15.75" thickBot="1" x14ac:dyDescent="0.3">
      <c r="B41" s="23"/>
      <c r="C41" s="102"/>
      <c r="D41" s="59"/>
      <c r="F41" s="156" t="s">
        <v>142</v>
      </c>
      <c r="G41" s="157"/>
      <c r="H41" s="157"/>
      <c r="I41" s="63"/>
      <c r="J41" s="64">
        <f>SUM(J39-J40)</f>
        <v>-7147.9176519999164</v>
      </c>
      <c r="K41" s="69"/>
      <c r="L41" s="4"/>
    </row>
    <row r="42" spans="2:13" x14ac:dyDescent="0.25">
      <c r="F42" s="33"/>
      <c r="G42" s="34"/>
      <c r="H42" s="6"/>
      <c r="I42" s="53"/>
      <c r="J42" s="53"/>
      <c r="K42" s="54"/>
      <c r="L42" s="56"/>
    </row>
    <row r="43" spans="2:13" x14ac:dyDescent="0.25">
      <c r="F43" s="164"/>
      <c r="G43" s="164"/>
      <c r="H43" s="6"/>
      <c r="I43" s="6"/>
      <c r="J43" s="6"/>
      <c r="K43" s="54"/>
      <c r="L43" s="20"/>
    </row>
    <row r="44" spans="2:13" x14ac:dyDescent="0.25">
      <c r="D44" s="71"/>
      <c r="I44" s="6"/>
      <c r="J44" s="6"/>
      <c r="K44" s="54"/>
    </row>
    <row r="45" spans="2:13" x14ac:dyDescent="0.25">
      <c r="I45" s="6"/>
      <c r="J45" s="6"/>
    </row>
    <row r="46" spans="2:13" x14ac:dyDescent="0.25">
      <c r="F46" s="24"/>
      <c r="I46" s="6"/>
      <c r="J46" s="6"/>
    </row>
    <row r="47" spans="2:13" x14ac:dyDescent="0.25">
      <c r="F47" s="24"/>
      <c r="I47" s="6"/>
      <c r="J47" s="6"/>
    </row>
    <row r="48" spans="2:13" x14ac:dyDescent="0.25">
      <c r="F48" s="24"/>
    </row>
    <row r="49" spans="6:6" x14ac:dyDescent="0.25">
      <c r="F49" s="24"/>
    </row>
    <row r="50" spans="6:6" x14ac:dyDescent="0.25">
      <c r="F50" s="24"/>
    </row>
    <row r="51" spans="6:6" x14ac:dyDescent="0.25">
      <c r="F51" s="24"/>
    </row>
    <row r="52" spans="6:6" x14ac:dyDescent="0.25">
      <c r="F52" s="24"/>
    </row>
  </sheetData>
  <mergeCells count="22">
    <mergeCell ref="F43:G43"/>
    <mergeCell ref="F39:G39"/>
    <mergeCell ref="J22:M22"/>
    <mergeCell ref="J21:M21"/>
    <mergeCell ref="J20:M20"/>
    <mergeCell ref="L32:M32"/>
    <mergeCell ref="F34:G34"/>
    <mergeCell ref="F35:G35"/>
    <mergeCell ref="F38:G38"/>
    <mergeCell ref="L34:M34"/>
    <mergeCell ref="L36:M36"/>
    <mergeCell ref="L35:M35"/>
    <mergeCell ref="I18:M18"/>
    <mergeCell ref="F41:H41"/>
    <mergeCell ref="F40:H40"/>
    <mergeCell ref="F33:J33"/>
    <mergeCell ref="E1:K1"/>
    <mergeCell ref="B38:C38"/>
    <mergeCell ref="B39:C39"/>
    <mergeCell ref="F36:G36"/>
    <mergeCell ref="F37:G37"/>
    <mergeCell ref="I19:M19"/>
  </mergeCells>
  <printOptions horizontalCentered="1" gridLines="1"/>
  <pageMargins left="0.2" right="0.2" top="0.75" bottom="0.75" header="0.3" footer="0.3"/>
  <pageSetup scale="90" orientation="landscape" useFirstPageNumber="1" r:id="rId1"/>
  <headerFooter>
    <oddFooter>&amp;L&amp;D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2"/>
  <sheetViews>
    <sheetView workbookViewId="0">
      <pane xSplit="2" ySplit="2" topLeftCell="T3" activePane="bottomRight" state="frozen"/>
      <selection pane="topRight" activeCell="C1" sqref="C1"/>
      <selection pane="bottomLeft" activeCell="A3" sqref="A3"/>
      <selection pane="bottomRight" activeCell="AA12" sqref="AA12"/>
    </sheetView>
  </sheetViews>
  <sheetFormatPr defaultRowHeight="15" x14ac:dyDescent="0.25"/>
  <cols>
    <col min="1" max="1" width="2.5703125" customWidth="1"/>
    <col min="2" max="2" width="36.28515625" customWidth="1"/>
    <col min="3" max="16" width="9.7109375" hidden="1" customWidth="1"/>
    <col min="17" max="26" width="9.7109375" customWidth="1"/>
    <col min="28" max="28" width="10" bestFit="1" customWidth="1"/>
    <col min="30" max="30" width="11.42578125" customWidth="1"/>
  </cols>
  <sheetData>
    <row r="1" spans="1:48" ht="28.9" customHeight="1" thickBot="1" x14ac:dyDescent="0.3">
      <c r="A1" s="26"/>
      <c r="B1" s="26"/>
      <c r="C1" s="31" t="s">
        <v>17</v>
      </c>
      <c r="D1" s="31" t="s">
        <v>18</v>
      </c>
      <c r="E1" s="31" t="s">
        <v>17</v>
      </c>
      <c r="F1" s="31" t="s">
        <v>18</v>
      </c>
      <c r="G1" s="31" t="s">
        <v>17</v>
      </c>
      <c r="H1" s="31" t="s">
        <v>18</v>
      </c>
      <c r="I1" s="31" t="s">
        <v>17</v>
      </c>
      <c r="J1" s="31" t="s">
        <v>18</v>
      </c>
      <c r="K1" s="31" t="s">
        <v>17</v>
      </c>
      <c r="L1" s="31" t="s">
        <v>18</v>
      </c>
      <c r="M1" s="31" t="s">
        <v>17</v>
      </c>
      <c r="N1" s="31" t="s">
        <v>18</v>
      </c>
      <c r="O1" s="31" t="s">
        <v>17</v>
      </c>
      <c r="P1" s="31" t="s">
        <v>18</v>
      </c>
      <c r="Q1" s="31" t="s">
        <v>17</v>
      </c>
      <c r="R1" s="31" t="s">
        <v>18</v>
      </c>
      <c r="S1" s="31" t="s">
        <v>17</v>
      </c>
      <c r="T1" s="31" t="s">
        <v>18</v>
      </c>
      <c r="U1" s="31" t="s">
        <v>171</v>
      </c>
      <c r="V1" s="31" t="s">
        <v>18</v>
      </c>
      <c r="W1" s="31" t="s">
        <v>179</v>
      </c>
      <c r="X1" s="31" t="s">
        <v>180</v>
      </c>
      <c r="Y1" s="31" t="s">
        <v>19</v>
      </c>
      <c r="Z1" s="86" t="s">
        <v>17</v>
      </c>
      <c r="AV1">
        <v>0</v>
      </c>
    </row>
    <row r="2" spans="1:48" ht="16.5" thickTop="1" thickBot="1" x14ac:dyDescent="0.3">
      <c r="A2" s="7"/>
      <c r="B2" s="7"/>
      <c r="C2" s="8" t="s">
        <v>20</v>
      </c>
      <c r="D2" s="8" t="s">
        <v>109</v>
      </c>
      <c r="E2" s="8" t="s">
        <v>21</v>
      </c>
      <c r="F2" s="8" t="s">
        <v>110</v>
      </c>
      <c r="G2" s="8" t="s">
        <v>22</v>
      </c>
      <c r="H2" s="8" t="s">
        <v>108</v>
      </c>
      <c r="I2" s="8" t="s">
        <v>98</v>
      </c>
      <c r="J2" s="8" t="s">
        <v>119</v>
      </c>
      <c r="K2" s="8" t="s">
        <v>107</v>
      </c>
      <c r="L2" s="8" t="s">
        <v>134</v>
      </c>
      <c r="M2" s="8" t="s">
        <v>120</v>
      </c>
      <c r="N2" s="8" t="s">
        <v>144</v>
      </c>
      <c r="O2" s="8" t="s">
        <v>135</v>
      </c>
      <c r="P2" s="8" t="s">
        <v>151</v>
      </c>
      <c r="Q2" s="8" t="s">
        <v>145</v>
      </c>
      <c r="R2" s="8" t="s">
        <v>157</v>
      </c>
      <c r="S2" s="8" t="s">
        <v>152</v>
      </c>
      <c r="T2" s="8" t="s">
        <v>164</v>
      </c>
      <c r="U2" s="8" t="s">
        <v>158</v>
      </c>
      <c r="V2" s="8" t="s">
        <v>177</v>
      </c>
      <c r="W2" s="8" t="s">
        <v>166</v>
      </c>
      <c r="X2" s="8"/>
      <c r="Y2" s="8" t="s">
        <v>166</v>
      </c>
      <c r="Z2" s="8" t="s">
        <v>166</v>
      </c>
    </row>
    <row r="3" spans="1:48" ht="15.75" thickTop="1" x14ac:dyDescent="0.25">
      <c r="B3" s="9" t="s">
        <v>113</v>
      </c>
      <c r="C3" s="10"/>
      <c r="D3" s="10"/>
      <c r="E3" s="10"/>
      <c r="F3" s="10"/>
      <c r="G3" s="10"/>
      <c r="H3" s="10"/>
      <c r="I3" s="10"/>
      <c r="J3" s="10"/>
      <c r="K3" s="10"/>
      <c r="L3" s="10"/>
      <c r="M3" s="10"/>
      <c r="N3" s="10"/>
      <c r="O3" s="10"/>
      <c r="P3" s="10"/>
      <c r="Q3" s="10"/>
      <c r="R3" s="10"/>
      <c r="S3" s="10"/>
      <c r="T3" s="10"/>
      <c r="U3" s="10"/>
      <c r="V3" s="10"/>
      <c r="W3" s="10"/>
      <c r="X3" s="10"/>
      <c r="Y3" s="10"/>
      <c r="Z3" s="10"/>
    </row>
    <row r="4" spans="1:48" x14ac:dyDescent="0.25">
      <c r="A4" s="9"/>
      <c r="B4" s="9" t="s">
        <v>79</v>
      </c>
      <c r="C4" s="10">
        <v>155630</v>
      </c>
      <c r="D4" s="10">
        <v>155630</v>
      </c>
      <c r="E4" s="10">
        <v>164264</v>
      </c>
      <c r="F4" s="10">
        <v>164264</v>
      </c>
      <c r="G4" s="10">
        <v>202195</v>
      </c>
      <c r="H4" s="10">
        <v>202195</v>
      </c>
      <c r="I4" s="10">
        <v>216190</v>
      </c>
      <c r="J4" s="10">
        <v>216190</v>
      </c>
      <c r="K4" s="10">
        <v>210692</v>
      </c>
      <c r="L4" s="10">
        <v>210692</v>
      </c>
      <c r="M4" s="10">
        <v>218668</v>
      </c>
      <c r="N4" s="10">
        <v>218668</v>
      </c>
      <c r="O4" s="10">
        <v>218812</v>
      </c>
      <c r="P4" s="10">
        <v>218812</v>
      </c>
      <c r="Q4" s="10">
        <v>238627</v>
      </c>
      <c r="R4" s="10">
        <v>238627</v>
      </c>
      <c r="S4" s="10">
        <v>256728</v>
      </c>
      <c r="T4" s="10">
        <v>256728</v>
      </c>
      <c r="U4" s="10">
        <v>288470.25</v>
      </c>
      <c r="V4" s="10">
        <v>288470.25</v>
      </c>
      <c r="W4" s="10">
        <f>summary!G7</f>
        <v>302153.21999999997</v>
      </c>
      <c r="X4" s="10">
        <f>summary!G8</f>
        <v>330834.21999999997</v>
      </c>
      <c r="Y4" s="10"/>
      <c r="Z4" s="10"/>
    </row>
    <row r="5" spans="1:48" x14ac:dyDescent="0.25">
      <c r="A5" s="9" t="s">
        <v>111</v>
      </c>
      <c r="B5" s="9" t="s">
        <v>80</v>
      </c>
      <c r="C5" s="10">
        <v>87820</v>
      </c>
      <c r="D5" s="10">
        <v>106033.8</v>
      </c>
      <c r="E5" s="10">
        <v>102000</v>
      </c>
      <c r="F5" s="10">
        <v>108926.12</v>
      </c>
      <c r="G5" s="10">
        <v>107000</v>
      </c>
      <c r="H5" s="10">
        <v>112496.06</v>
      </c>
      <c r="I5" s="10">
        <v>112000</v>
      </c>
      <c r="J5" s="10">
        <v>89116.55</v>
      </c>
      <c r="K5" s="10">
        <v>100000</v>
      </c>
      <c r="L5" s="10">
        <v>114540.25</v>
      </c>
      <c r="M5" s="10">
        <v>106000</v>
      </c>
      <c r="N5" s="10">
        <v>111640.79</v>
      </c>
      <c r="O5" s="10">
        <v>110000</v>
      </c>
      <c r="P5" s="10">
        <v>109315.21</v>
      </c>
      <c r="Q5" s="10">
        <v>106000</v>
      </c>
      <c r="R5" s="10">
        <v>123445.5</v>
      </c>
      <c r="S5" s="10">
        <v>118800</v>
      </c>
      <c r="T5" s="10">
        <v>92250.48</v>
      </c>
      <c r="U5" s="10">
        <v>95000</v>
      </c>
      <c r="V5" s="10">
        <v>89027.81</v>
      </c>
      <c r="W5" s="10">
        <v>90000</v>
      </c>
      <c r="X5" s="10">
        <v>90000</v>
      </c>
      <c r="Y5" s="10"/>
      <c r="Z5" s="10"/>
      <c r="AB5" s="110"/>
    </row>
    <row r="6" spans="1:48" x14ac:dyDescent="0.25">
      <c r="A6" s="9"/>
      <c r="B6" s="9" t="s">
        <v>81</v>
      </c>
      <c r="C6" s="10">
        <v>150</v>
      </c>
      <c r="D6" s="10">
        <v>75.260000000000005</v>
      </c>
      <c r="E6" s="10">
        <v>150</v>
      </c>
      <c r="F6" s="10">
        <v>47.15</v>
      </c>
      <c r="G6" s="10">
        <v>40</v>
      </c>
      <c r="H6" s="10">
        <v>60.91</v>
      </c>
      <c r="I6" s="10">
        <v>30</v>
      </c>
      <c r="J6" s="10">
        <v>55.49</v>
      </c>
      <c r="K6" s="10">
        <v>35</v>
      </c>
      <c r="L6" s="10">
        <v>47.1</v>
      </c>
      <c r="M6" s="10">
        <v>40</v>
      </c>
      <c r="N6" s="10">
        <v>53.54</v>
      </c>
      <c r="O6" s="10">
        <v>50</v>
      </c>
      <c r="P6" s="10">
        <v>236.62</v>
      </c>
      <c r="Q6" s="10">
        <v>2000</v>
      </c>
      <c r="R6" s="10">
        <v>1201.8499999999999</v>
      </c>
      <c r="S6" s="10">
        <v>1000</v>
      </c>
      <c r="T6" s="10">
        <v>74.989999999999995</v>
      </c>
      <c r="U6" s="10">
        <v>75</v>
      </c>
      <c r="V6" s="10">
        <v>926.42</v>
      </c>
      <c r="W6" s="10">
        <v>1200</v>
      </c>
      <c r="X6" s="10">
        <v>1200</v>
      </c>
      <c r="Y6" s="10"/>
      <c r="Z6" s="10"/>
      <c r="AB6" s="110"/>
    </row>
    <row r="7" spans="1:48" x14ac:dyDescent="0.25">
      <c r="A7" s="9" t="s">
        <v>111</v>
      </c>
      <c r="B7" s="9" t="s">
        <v>132</v>
      </c>
      <c r="C7" s="10"/>
      <c r="D7" s="10">
        <v>1648.77</v>
      </c>
      <c r="E7" s="10"/>
      <c r="F7" s="10">
        <v>0</v>
      </c>
      <c r="G7" s="10"/>
      <c r="H7" s="10">
        <v>0</v>
      </c>
      <c r="I7" s="10">
        <v>0</v>
      </c>
      <c r="J7" s="10">
        <v>560.28</v>
      </c>
      <c r="K7" s="10">
        <v>200</v>
      </c>
      <c r="L7" s="10">
        <v>11818.84</v>
      </c>
      <c r="M7" s="10">
        <v>200</v>
      </c>
      <c r="N7" s="10">
        <v>17198.599999999999</v>
      </c>
      <c r="O7" s="10">
        <v>200</v>
      </c>
      <c r="P7" s="10">
        <v>18292.560000000001</v>
      </c>
      <c r="Q7" s="10">
        <v>2000</v>
      </c>
      <c r="R7" s="10">
        <v>23431</v>
      </c>
      <c r="S7" s="10">
        <v>1000</v>
      </c>
      <c r="T7" s="10">
        <v>18211.23</v>
      </c>
      <c r="U7" s="10">
        <v>1000</v>
      </c>
      <c r="V7" s="10">
        <v>7736.65</v>
      </c>
      <c r="W7" s="10">
        <v>1000</v>
      </c>
      <c r="X7" s="10">
        <v>1000</v>
      </c>
      <c r="Y7" s="10"/>
      <c r="Z7" s="10"/>
    </row>
    <row r="8" spans="1:48" x14ac:dyDescent="0.25">
      <c r="A8" s="9"/>
      <c r="B8" s="9" t="s">
        <v>163</v>
      </c>
      <c r="C8" s="10"/>
      <c r="D8" s="10"/>
      <c r="E8" s="10"/>
      <c r="F8" s="10"/>
      <c r="G8" s="10"/>
      <c r="H8" s="10"/>
      <c r="I8" s="10"/>
      <c r="J8" s="10"/>
      <c r="K8" s="10"/>
      <c r="L8" s="10"/>
      <c r="M8" s="10"/>
      <c r="N8" s="10"/>
      <c r="O8" s="10"/>
      <c r="P8" s="10"/>
      <c r="Q8" s="10"/>
      <c r="R8" s="10"/>
      <c r="S8" s="10"/>
      <c r="T8" s="10">
        <v>34300</v>
      </c>
      <c r="U8" s="10"/>
      <c r="V8" s="10">
        <v>0</v>
      </c>
      <c r="W8" s="10">
        <v>0</v>
      </c>
      <c r="X8" s="10">
        <v>0</v>
      </c>
      <c r="Y8" s="10"/>
      <c r="Z8" s="10"/>
    </row>
    <row r="9" spans="1:48" x14ac:dyDescent="0.25">
      <c r="A9" s="9"/>
      <c r="B9" s="9" t="s">
        <v>101</v>
      </c>
      <c r="C9" s="10"/>
      <c r="D9" s="10"/>
      <c r="E9" s="10"/>
      <c r="F9" s="10">
        <v>1000</v>
      </c>
      <c r="G9" s="10"/>
      <c r="H9" s="10">
        <v>0</v>
      </c>
      <c r="I9" s="10">
        <v>0</v>
      </c>
      <c r="J9" s="10">
        <v>0</v>
      </c>
      <c r="K9" s="10">
        <v>0</v>
      </c>
      <c r="L9" s="10">
        <v>178.29</v>
      </c>
      <c r="M9" s="10">
        <v>0</v>
      </c>
      <c r="N9" s="10">
        <v>0</v>
      </c>
      <c r="O9" s="10">
        <v>0</v>
      </c>
      <c r="P9" s="10">
        <v>0</v>
      </c>
      <c r="Q9" s="10">
        <v>0</v>
      </c>
      <c r="R9" s="10">
        <v>75</v>
      </c>
      <c r="S9" s="10">
        <v>0</v>
      </c>
      <c r="T9" s="10">
        <v>0</v>
      </c>
      <c r="U9" s="10">
        <v>0</v>
      </c>
      <c r="V9" s="10">
        <v>0</v>
      </c>
      <c r="W9" s="10">
        <v>0</v>
      </c>
      <c r="X9" s="10">
        <v>0</v>
      </c>
      <c r="Y9" s="10"/>
      <c r="Z9" s="10"/>
    </row>
    <row r="10" spans="1:48" x14ac:dyDescent="0.25">
      <c r="A10" s="9"/>
      <c r="B10" s="9" t="s">
        <v>82</v>
      </c>
      <c r="C10" s="10"/>
      <c r="D10" s="10"/>
      <c r="E10" s="10"/>
      <c r="F10" s="10">
        <v>0</v>
      </c>
      <c r="G10" s="10"/>
      <c r="H10" s="10">
        <v>0</v>
      </c>
      <c r="I10" s="10">
        <v>0</v>
      </c>
      <c r="J10" s="10">
        <v>940.75</v>
      </c>
      <c r="K10" s="10">
        <v>0</v>
      </c>
      <c r="L10" s="10">
        <v>120</v>
      </c>
      <c r="M10" s="10">
        <v>0</v>
      </c>
      <c r="N10" s="10">
        <v>242.03</v>
      </c>
      <c r="O10" s="10">
        <v>0</v>
      </c>
      <c r="P10" s="10">
        <v>231.6</v>
      </c>
      <c r="Q10" s="10">
        <v>0</v>
      </c>
      <c r="R10" s="10">
        <v>283.2</v>
      </c>
      <c r="S10" s="10">
        <v>0</v>
      </c>
      <c r="T10" s="10">
        <v>0</v>
      </c>
      <c r="U10" s="10">
        <v>0</v>
      </c>
      <c r="V10" s="10">
        <v>0</v>
      </c>
      <c r="W10" s="10">
        <v>0</v>
      </c>
      <c r="X10" s="10">
        <v>0</v>
      </c>
      <c r="Y10" s="10"/>
      <c r="Z10" s="10"/>
    </row>
    <row r="11" spans="1:48" x14ac:dyDescent="0.25">
      <c r="A11" s="9"/>
      <c r="B11" s="9" t="s">
        <v>112</v>
      </c>
      <c r="C11" s="10"/>
      <c r="D11" s="10"/>
      <c r="E11" s="10"/>
      <c r="F11" s="10"/>
      <c r="G11" s="10"/>
      <c r="H11" s="10"/>
      <c r="I11" s="10"/>
      <c r="J11" s="10"/>
      <c r="K11" s="10">
        <v>650</v>
      </c>
      <c r="L11" s="10"/>
      <c r="M11" s="10">
        <v>0</v>
      </c>
      <c r="N11" s="10"/>
      <c r="O11" s="10">
        <v>0</v>
      </c>
      <c r="P11" s="10">
        <v>0</v>
      </c>
      <c r="Q11" s="10">
        <v>0</v>
      </c>
      <c r="R11" s="10">
        <v>0</v>
      </c>
      <c r="S11" s="10">
        <v>0</v>
      </c>
      <c r="T11" s="10">
        <v>0</v>
      </c>
      <c r="U11" s="10">
        <v>0</v>
      </c>
      <c r="V11" s="10">
        <v>0</v>
      </c>
      <c r="W11" s="10">
        <v>0</v>
      </c>
      <c r="X11" s="10">
        <v>0</v>
      </c>
      <c r="Y11" s="10"/>
      <c r="Z11" s="10"/>
    </row>
    <row r="12" spans="1:48" x14ac:dyDescent="0.25">
      <c r="A12" s="9" t="s">
        <v>111</v>
      </c>
      <c r="B12" s="9" t="s">
        <v>128</v>
      </c>
      <c r="C12" s="10">
        <v>65000</v>
      </c>
      <c r="D12" s="10">
        <v>150956.4</v>
      </c>
      <c r="E12" s="10">
        <v>84900</v>
      </c>
      <c r="F12" s="10">
        <v>95059.04</v>
      </c>
      <c r="G12" s="10">
        <v>84900</v>
      </c>
      <c r="H12" s="10">
        <v>97591.32</v>
      </c>
      <c r="I12" s="10">
        <v>84900</v>
      </c>
      <c r="J12" s="10">
        <v>54948.58</v>
      </c>
      <c r="K12" s="10">
        <v>134318</v>
      </c>
      <c r="L12" s="10">
        <v>170071.81</v>
      </c>
      <c r="M12" s="10">
        <v>120769</v>
      </c>
      <c r="N12" s="10">
        <v>120896.58</v>
      </c>
      <c r="O12" s="10">
        <v>120896</v>
      </c>
      <c r="P12" s="10">
        <v>100595.94</v>
      </c>
      <c r="Q12" s="10">
        <v>104400</v>
      </c>
      <c r="R12" s="10">
        <v>116839.48</v>
      </c>
      <c r="S12" s="10">
        <v>96678</v>
      </c>
      <c r="T12" s="10">
        <v>173295.41</v>
      </c>
      <c r="U12" s="10">
        <v>164675</v>
      </c>
      <c r="V12" s="10">
        <v>0</v>
      </c>
      <c r="W12" s="10">
        <v>164644</v>
      </c>
      <c r="X12" s="10">
        <v>164644</v>
      </c>
      <c r="Y12" s="10"/>
      <c r="Z12" s="10"/>
    </row>
    <row r="13" spans="1:48" hidden="1" x14ac:dyDescent="0.25">
      <c r="A13" s="9"/>
      <c r="B13" s="9" t="s">
        <v>129</v>
      </c>
      <c r="C13" s="10"/>
      <c r="D13" s="10"/>
      <c r="E13" s="10"/>
      <c r="F13" s="10"/>
      <c r="G13" s="10"/>
      <c r="H13" s="10"/>
      <c r="I13" s="10"/>
      <c r="J13" s="10"/>
      <c r="K13" s="10"/>
      <c r="L13" s="10"/>
      <c r="M13" s="10">
        <v>0</v>
      </c>
      <c r="N13" s="10"/>
      <c r="O13" s="10">
        <v>0</v>
      </c>
      <c r="P13" s="10"/>
      <c r="Q13" s="10">
        <v>0</v>
      </c>
      <c r="R13" s="10"/>
      <c r="S13" s="10">
        <v>0</v>
      </c>
      <c r="T13" s="10">
        <v>0</v>
      </c>
      <c r="U13" s="10">
        <v>0</v>
      </c>
      <c r="V13" s="10">
        <v>0</v>
      </c>
      <c r="W13" s="10">
        <v>0</v>
      </c>
      <c r="X13" s="10"/>
      <c r="Y13" s="10">
        <v>0</v>
      </c>
      <c r="Z13" s="10">
        <v>0</v>
      </c>
    </row>
    <row r="14" spans="1:48" hidden="1" x14ac:dyDescent="0.25">
      <c r="A14" s="9"/>
      <c r="B14" s="9" t="s">
        <v>102</v>
      </c>
      <c r="C14" s="10"/>
      <c r="D14" s="10"/>
      <c r="E14" s="10"/>
      <c r="F14" s="10">
        <v>202300.88</v>
      </c>
      <c r="G14" s="10"/>
      <c r="H14" s="10">
        <v>80056.41</v>
      </c>
      <c r="I14" s="10">
        <v>0</v>
      </c>
      <c r="J14" s="10">
        <v>0</v>
      </c>
      <c r="K14" s="10">
        <v>0</v>
      </c>
      <c r="L14" s="10"/>
      <c r="M14" s="10">
        <v>0</v>
      </c>
      <c r="N14" s="10"/>
      <c r="O14" s="10">
        <v>0</v>
      </c>
      <c r="P14" s="10"/>
      <c r="Q14" s="10">
        <v>0</v>
      </c>
      <c r="R14" s="10"/>
      <c r="S14" s="10">
        <v>0</v>
      </c>
      <c r="T14" s="10">
        <v>0</v>
      </c>
      <c r="U14" s="10">
        <v>0</v>
      </c>
      <c r="V14" s="10">
        <v>0</v>
      </c>
      <c r="W14" s="10">
        <v>0</v>
      </c>
      <c r="X14" s="10"/>
      <c r="Y14" s="10">
        <v>0</v>
      </c>
      <c r="Z14" s="10">
        <v>0</v>
      </c>
    </row>
    <row r="15" spans="1:48" hidden="1" x14ac:dyDescent="0.25">
      <c r="A15" s="9"/>
      <c r="B15" s="14" t="s">
        <v>83</v>
      </c>
      <c r="F15" s="10">
        <v>7332.99</v>
      </c>
      <c r="H15" s="10">
        <v>32775.300000000003</v>
      </c>
      <c r="I15" s="10">
        <v>0</v>
      </c>
      <c r="J15" s="10">
        <v>0</v>
      </c>
      <c r="K15" s="10">
        <v>0</v>
      </c>
      <c r="L15" s="10"/>
      <c r="M15" s="10">
        <v>0</v>
      </c>
      <c r="N15" s="10">
        <v>7540.49</v>
      </c>
      <c r="O15" s="10">
        <v>0</v>
      </c>
      <c r="P15" s="10">
        <v>34875.58</v>
      </c>
      <c r="Q15" s="10">
        <v>0</v>
      </c>
      <c r="R15" s="10"/>
      <c r="S15" s="10">
        <v>0</v>
      </c>
      <c r="T15" s="10">
        <v>0</v>
      </c>
      <c r="U15" s="10">
        <v>0</v>
      </c>
      <c r="V15" s="10">
        <v>0</v>
      </c>
      <c r="W15" s="10">
        <v>0</v>
      </c>
      <c r="X15" s="10"/>
      <c r="Y15" s="10">
        <v>0</v>
      </c>
      <c r="Z15" s="10">
        <v>0</v>
      </c>
    </row>
    <row r="16" spans="1:48" x14ac:dyDescent="0.25">
      <c r="A16" s="9"/>
      <c r="B16" s="9" t="s">
        <v>172</v>
      </c>
      <c r="C16" s="10"/>
      <c r="D16" s="10"/>
      <c r="E16" s="10"/>
      <c r="F16" s="10">
        <v>25000</v>
      </c>
      <c r="H16" s="10">
        <v>51093.57</v>
      </c>
      <c r="I16" s="10">
        <v>0</v>
      </c>
      <c r="J16" s="10">
        <v>0</v>
      </c>
      <c r="K16" s="10">
        <v>15000</v>
      </c>
      <c r="L16" s="10"/>
      <c r="M16" s="10">
        <v>0</v>
      </c>
      <c r="N16" s="10"/>
      <c r="O16" s="10">
        <v>0</v>
      </c>
      <c r="P16" s="10"/>
      <c r="Q16" s="10">
        <v>0</v>
      </c>
      <c r="R16" s="10"/>
      <c r="S16" s="10">
        <v>0</v>
      </c>
      <c r="T16" s="10">
        <v>0</v>
      </c>
      <c r="U16" s="10">
        <v>0</v>
      </c>
      <c r="V16" s="10">
        <v>31963.25</v>
      </c>
      <c r="W16" s="10">
        <v>0</v>
      </c>
      <c r="X16" s="10">
        <v>0</v>
      </c>
      <c r="Y16" s="10">
        <v>0</v>
      </c>
      <c r="Z16" s="10">
        <v>0</v>
      </c>
    </row>
    <row r="17" spans="1:26" ht="15.75" thickBot="1" x14ac:dyDescent="0.3">
      <c r="A17" s="9"/>
      <c r="B17" s="9" t="s">
        <v>103</v>
      </c>
      <c r="C17" s="82"/>
      <c r="D17" s="82"/>
      <c r="E17" s="82"/>
      <c r="F17" s="83">
        <v>250000</v>
      </c>
      <c r="G17" s="32"/>
      <c r="H17" s="83">
        <v>0</v>
      </c>
      <c r="I17" s="32">
        <v>0</v>
      </c>
      <c r="J17" s="83">
        <v>0</v>
      </c>
      <c r="K17" s="32">
        <v>0</v>
      </c>
      <c r="L17" s="83"/>
      <c r="M17" s="32">
        <v>0</v>
      </c>
      <c r="N17" s="83"/>
      <c r="O17" s="11">
        <v>0</v>
      </c>
      <c r="P17" s="83"/>
      <c r="Q17" s="32">
        <v>0</v>
      </c>
      <c r="R17" s="83"/>
      <c r="S17" s="32">
        <v>0</v>
      </c>
      <c r="T17" s="83">
        <v>0</v>
      </c>
      <c r="U17" s="32">
        <v>0</v>
      </c>
      <c r="V17" s="83">
        <v>0</v>
      </c>
      <c r="W17" s="32">
        <v>0</v>
      </c>
      <c r="X17" s="32">
        <v>0</v>
      </c>
      <c r="Y17" s="32">
        <v>0</v>
      </c>
      <c r="Z17" s="32">
        <v>0</v>
      </c>
    </row>
    <row r="18" spans="1:26" s="1" customFormat="1" ht="23.45" customHeight="1" x14ac:dyDescent="0.25">
      <c r="A18" s="9"/>
      <c r="B18" s="87" t="s">
        <v>114</v>
      </c>
      <c r="C18" s="111">
        <f t="shared" ref="C18:M18" si="0">ROUND(SUM(C3:C17),5)</f>
        <v>308600</v>
      </c>
      <c r="D18" s="111">
        <f t="shared" si="0"/>
        <v>414344.23</v>
      </c>
      <c r="E18" s="111">
        <f t="shared" si="0"/>
        <v>351314</v>
      </c>
      <c r="F18" s="111">
        <f t="shared" si="0"/>
        <v>853930.18</v>
      </c>
      <c r="G18" s="111">
        <f t="shared" si="0"/>
        <v>394135</v>
      </c>
      <c r="H18" s="111">
        <f t="shared" si="0"/>
        <v>576268.56999999995</v>
      </c>
      <c r="I18" s="111">
        <f t="shared" si="0"/>
        <v>413120</v>
      </c>
      <c r="J18" s="111">
        <f t="shared" si="0"/>
        <v>361811.65</v>
      </c>
      <c r="K18" s="111">
        <f t="shared" si="0"/>
        <v>460895</v>
      </c>
      <c r="L18" s="111">
        <f t="shared" si="0"/>
        <v>507468.29</v>
      </c>
      <c r="M18" s="111">
        <f t="shared" si="0"/>
        <v>445677</v>
      </c>
      <c r="N18" s="111">
        <f t="shared" ref="N18:O18" si="1">ROUND(SUM(N3:N17),5)</f>
        <v>476240.03</v>
      </c>
      <c r="O18" s="111">
        <f t="shared" si="1"/>
        <v>449958</v>
      </c>
      <c r="P18" s="111">
        <f t="shared" ref="P18:R18" si="2">ROUND(SUM(P3:P17),5)</f>
        <v>482359.51</v>
      </c>
      <c r="Q18" s="111">
        <f t="shared" si="2"/>
        <v>453027</v>
      </c>
      <c r="R18" s="111">
        <f t="shared" si="2"/>
        <v>503903.03</v>
      </c>
      <c r="S18" s="111">
        <f t="shared" ref="S18:T18" si="3">ROUND(SUM(S3:S17),5)</f>
        <v>474206</v>
      </c>
      <c r="T18" s="111">
        <f t="shared" si="3"/>
        <v>574860.11</v>
      </c>
      <c r="U18" s="111">
        <f>ROUND(SUM(U3:U17),5)</f>
        <v>549220.25</v>
      </c>
      <c r="V18" s="111">
        <f t="shared" ref="V18" si="4">ROUND(SUM(V3:V17),5)</f>
        <v>418124.38</v>
      </c>
      <c r="W18" s="111">
        <f>ROUND(SUM(W3:W17),5)</f>
        <v>558997.22</v>
      </c>
      <c r="X18" s="111">
        <f>ROUND(SUM(X3:X17),5)</f>
        <v>587678.22</v>
      </c>
      <c r="Y18" s="111">
        <f t="shared" ref="Y18:Z18" si="5">ROUND(SUM(Y3:Y17),5)</f>
        <v>0</v>
      </c>
      <c r="Z18" s="111">
        <f t="shared" si="5"/>
        <v>0</v>
      </c>
    </row>
    <row r="19" spans="1:26" x14ac:dyDescent="0.25">
      <c r="A19" s="9"/>
      <c r="B19" s="9" t="s">
        <v>115</v>
      </c>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x14ac:dyDescent="0.25">
      <c r="A20" s="9" t="s">
        <v>111</v>
      </c>
      <c r="B20" s="9" t="s">
        <v>127</v>
      </c>
      <c r="C20" s="10">
        <v>43108</v>
      </c>
      <c r="D20" s="10">
        <v>43575.64</v>
      </c>
      <c r="E20" s="10">
        <v>43108</v>
      </c>
      <c r="F20" s="10">
        <v>48411.31</v>
      </c>
      <c r="G20" s="10">
        <v>48500</v>
      </c>
      <c r="H20" s="10">
        <v>47952.52</v>
      </c>
      <c r="I20" s="10">
        <v>50000</v>
      </c>
      <c r="J20" s="10">
        <v>53405.51</v>
      </c>
      <c r="K20" s="10">
        <v>51443</v>
      </c>
      <c r="L20" s="10">
        <v>52546.22</v>
      </c>
      <c r="M20" s="10">
        <v>54000</v>
      </c>
      <c r="N20" s="10">
        <v>54259.66</v>
      </c>
      <c r="O20" s="10">
        <v>54000</v>
      </c>
      <c r="P20" s="10">
        <v>56061.63</v>
      </c>
      <c r="Q20" s="10">
        <v>59000</v>
      </c>
      <c r="R20" s="10">
        <v>69375.06</v>
      </c>
      <c r="S20" s="10">
        <v>67175</v>
      </c>
      <c r="T20" s="10">
        <v>72493.05</v>
      </c>
      <c r="U20" s="10">
        <v>69019</v>
      </c>
      <c r="V20" s="10">
        <v>56517.15</v>
      </c>
      <c r="W20" s="10">
        <v>75400</v>
      </c>
      <c r="X20" s="10">
        <v>79000</v>
      </c>
      <c r="Y20" s="10"/>
      <c r="Z20" s="10"/>
    </row>
    <row r="21" spans="1:26" x14ac:dyDescent="0.25">
      <c r="A21" s="9" t="s">
        <v>111</v>
      </c>
      <c r="B21" s="9" t="s">
        <v>126</v>
      </c>
      <c r="C21" s="10">
        <v>68190</v>
      </c>
      <c r="D21" s="10">
        <v>88449.7</v>
      </c>
      <c r="E21" s="10">
        <v>73590</v>
      </c>
      <c r="F21" s="10">
        <v>45235.9</v>
      </c>
      <c r="G21" s="10">
        <v>70000</v>
      </c>
      <c r="H21" s="10">
        <v>47462.52</v>
      </c>
      <c r="I21" s="10">
        <v>70000</v>
      </c>
      <c r="J21" s="10">
        <v>56417.49</v>
      </c>
      <c r="K21" s="10">
        <v>65000</v>
      </c>
      <c r="L21" s="10">
        <v>39170.35</v>
      </c>
      <c r="M21" s="10">
        <v>50000</v>
      </c>
      <c r="N21" s="10">
        <v>79593.48</v>
      </c>
      <c r="O21" s="10">
        <v>45000</v>
      </c>
      <c r="P21" s="10">
        <v>35071.71</v>
      </c>
      <c r="Q21" s="10">
        <v>45000</v>
      </c>
      <c r="R21" s="10">
        <v>28604.59</v>
      </c>
      <c r="S21" s="10">
        <v>45000</v>
      </c>
      <c r="T21" s="10">
        <v>36933.9</v>
      </c>
      <c r="U21" s="10">
        <v>32000</v>
      </c>
      <c r="V21" s="10">
        <v>45667.839999999997</v>
      </c>
      <c r="W21" s="10">
        <v>35000</v>
      </c>
      <c r="X21" s="10">
        <v>45000</v>
      </c>
      <c r="Y21" s="10"/>
      <c r="Z21" s="10"/>
    </row>
    <row r="22" spans="1:26" x14ac:dyDescent="0.25">
      <c r="A22" s="9"/>
      <c r="B22" s="9" t="s">
        <v>153</v>
      </c>
      <c r="C22" s="10"/>
      <c r="D22" s="10"/>
      <c r="E22" s="10"/>
      <c r="F22" s="10"/>
      <c r="G22" s="10"/>
      <c r="H22" s="10"/>
      <c r="I22" s="10"/>
      <c r="J22" s="10"/>
      <c r="K22" s="10">
        <v>650</v>
      </c>
      <c r="L22" s="10" t="s">
        <v>133</v>
      </c>
      <c r="M22" s="10">
        <v>2500</v>
      </c>
      <c r="N22" s="10" t="s">
        <v>133</v>
      </c>
      <c r="O22" s="10">
        <v>2500</v>
      </c>
      <c r="P22" s="10" t="s">
        <v>133</v>
      </c>
      <c r="Q22" s="10">
        <v>0</v>
      </c>
      <c r="R22" s="10" t="s">
        <v>133</v>
      </c>
      <c r="S22" s="10">
        <v>2500</v>
      </c>
      <c r="T22" s="10">
        <v>2176.25</v>
      </c>
      <c r="U22" s="10">
        <v>2500</v>
      </c>
      <c r="V22" s="10">
        <v>2312.5</v>
      </c>
      <c r="W22" s="10">
        <v>2500</v>
      </c>
      <c r="X22" s="10">
        <v>2500</v>
      </c>
      <c r="Y22" s="10"/>
      <c r="Z22" s="10"/>
    </row>
    <row r="23" spans="1:26" x14ac:dyDescent="0.25">
      <c r="A23" s="9"/>
      <c r="B23" s="9" t="s">
        <v>136</v>
      </c>
      <c r="C23" s="10"/>
      <c r="D23" s="10"/>
      <c r="E23" s="10"/>
      <c r="F23" s="10"/>
      <c r="G23" s="10"/>
      <c r="H23" s="10"/>
      <c r="I23" s="10"/>
      <c r="J23" s="10"/>
      <c r="K23" s="10"/>
      <c r="L23" s="10"/>
      <c r="M23" s="10"/>
      <c r="N23" s="10"/>
      <c r="O23" s="10">
        <v>5000</v>
      </c>
      <c r="P23" s="10">
        <v>5000</v>
      </c>
      <c r="Q23" s="10">
        <v>5000</v>
      </c>
      <c r="R23" s="10">
        <v>0</v>
      </c>
      <c r="S23" s="10">
        <v>5000</v>
      </c>
      <c r="T23" s="10">
        <v>0</v>
      </c>
      <c r="U23" s="10">
        <v>0</v>
      </c>
      <c r="V23" s="10">
        <v>0</v>
      </c>
      <c r="W23" s="10">
        <v>0</v>
      </c>
      <c r="X23" s="10">
        <v>0</v>
      </c>
      <c r="Y23" s="10"/>
      <c r="Z23" s="10"/>
    </row>
    <row r="24" spans="1:26" x14ac:dyDescent="0.25">
      <c r="A24" s="9"/>
      <c r="B24" s="9" t="s">
        <v>84</v>
      </c>
      <c r="C24" s="10"/>
      <c r="D24" s="10">
        <v>66411.960000000006</v>
      </c>
      <c r="E24" s="10"/>
      <c r="F24" s="10">
        <v>291967.58</v>
      </c>
      <c r="G24" s="10">
        <v>0</v>
      </c>
      <c r="H24" s="10">
        <v>10421.280000000001</v>
      </c>
      <c r="I24" s="10">
        <v>0</v>
      </c>
      <c r="J24" s="10">
        <v>0</v>
      </c>
      <c r="K24" s="10">
        <v>0</v>
      </c>
      <c r="L24" s="10">
        <v>0</v>
      </c>
      <c r="M24" s="10">
        <v>0</v>
      </c>
      <c r="N24" s="10">
        <v>0</v>
      </c>
      <c r="O24" s="10">
        <v>0</v>
      </c>
      <c r="P24" s="10">
        <v>0</v>
      </c>
      <c r="Q24" s="10">
        <v>0</v>
      </c>
      <c r="R24" s="10">
        <v>0</v>
      </c>
      <c r="S24" s="10">
        <v>0</v>
      </c>
      <c r="T24" s="10">
        <v>0</v>
      </c>
      <c r="U24" s="10">
        <v>0</v>
      </c>
      <c r="V24" s="10">
        <v>0</v>
      </c>
      <c r="W24" s="10">
        <v>0</v>
      </c>
      <c r="X24" s="10">
        <v>0</v>
      </c>
      <c r="Y24" s="10"/>
      <c r="Z24" s="10"/>
    </row>
    <row r="25" spans="1:26" x14ac:dyDescent="0.25">
      <c r="A25" s="9"/>
      <c r="B25" s="9" t="s">
        <v>85</v>
      </c>
      <c r="C25" s="10">
        <v>65000</v>
      </c>
      <c r="D25" s="10">
        <v>64999.32</v>
      </c>
      <c r="E25" s="10">
        <v>85000</v>
      </c>
      <c r="F25" s="10">
        <v>86567.3</v>
      </c>
      <c r="G25" s="10">
        <v>84900</v>
      </c>
      <c r="H25" s="10">
        <v>104226.46</v>
      </c>
      <c r="I25" s="10">
        <v>84900</v>
      </c>
      <c r="J25" s="10">
        <v>54948.58</v>
      </c>
      <c r="K25" s="10">
        <v>134318</v>
      </c>
      <c r="L25" s="10">
        <v>177288.67</v>
      </c>
      <c r="M25" s="10">
        <v>120769</v>
      </c>
      <c r="N25" s="10">
        <v>120896.74</v>
      </c>
      <c r="O25" s="10">
        <v>120896</v>
      </c>
      <c r="P25" s="10">
        <v>100595.94</v>
      </c>
      <c r="Q25" s="10">
        <v>104400</v>
      </c>
      <c r="R25" s="10">
        <v>116839.48</v>
      </c>
      <c r="S25" s="10">
        <v>96678</v>
      </c>
      <c r="T25" s="10">
        <v>173295.41</v>
      </c>
      <c r="U25" s="10">
        <v>164675</v>
      </c>
      <c r="V25" s="10">
        <v>117733.18</v>
      </c>
      <c r="W25" s="10">
        <v>164644</v>
      </c>
      <c r="X25" s="10">
        <v>164644</v>
      </c>
      <c r="Y25" s="10"/>
      <c r="Z25" s="10"/>
    </row>
    <row r="26" spans="1:26" x14ac:dyDescent="0.25">
      <c r="A26" s="9" t="s">
        <v>111</v>
      </c>
      <c r="B26" s="9" t="s">
        <v>86</v>
      </c>
      <c r="C26" s="10"/>
      <c r="D26" s="10">
        <v>13725</v>
      </c>
      <c r="E26" s="10">
        <v>19000</v>
      </c>
      <c r="F26" s="10">
        <v>3512.27</v>
      </c>
      <c r="G26" s="10">
        <v>10000</v>
      </c>
      <c r="H26" s="10">
        <v>44500</v>
      </c>
      <c r="I26" s="10">
        <v>10000</v>
      </c>
      <c r="J26" s="10">
        <v>9370</v>
      </c>
      <c r="K26" s="10">
        <v>20000</v>
      </c>
      <c r="L26" s="10">
        <v>48179</v>
      </c>
      <c r="M26" s="10">
        <v>20000</v>
      </c>
      <c r="N26" s="10">
        <v>24270</v>
      </c>
      <c r="O26" s="10">
        <v>15000</v>
      </c>
      <c r="P26" s="10">
        <v>57683</v>
      </c>
      <c r="Q26" s="10">
        <v>15000</v>
      </c>
      <c r="R26" s="10">
        <v>101992</v>
      </c>
      <c r="S26" s="10">
        <v>15000</v>
      </c>
      <c r="T26" s="10">
        <v>154551</v>
      </c>
      <c r="U26" s="10">
        <v>10000</v>
      </c>
      <c r="V26" s="10">
        <v>55000</v>
      </c>
      <c r="W26" s="10">
        <v>1000</v>
      </c>
      <c r="X26" s="10">
        <v>10000</v>
      </c>
      <c r="Y26" s="10"/>
      <c r="Z26" s="10"/>
    </row>
    <row r="27" spans="1:26" x14ac:dyDescent="0.25">
      <c r="A27" s="9"/>
      <c r="B27" s="9" t="s">
        <v>137</v>
      </c>
      <c r="C27" s="10"/>
      <c r="D27" s="10"/>
      <c r="E27" s="10"/>
      <c r="F27" s="10"/>
      <c r="G27" s="10"/>
      <c r="H27" s="10"/>
      <c r="I27" s="10"/>
      <c r="J27" s="10"/>
      <c r="K27" s="10"/>
      <c r="L27" s="10"/>
      <c r="M27" s="10"/>
      <c r="N27" s="10"/>
      <c r="O27" s="10">
        <v>5000</v>
      </c>
      <c r="P27" s="10"/>
      <c r="Q27" s="10">
        <v>5000</v>
      </c>
      <c r="R27" s="10"/>
      <c r="S27" s="10">
        <v>5000</v>
      </c>
      <c r="T27" s="10">
        <v>0</v>
      </c>
      <c r="U27" s="10">
        <v>0</v>
      </c>
      <c r="V27" s="10">
        <v>0</v>
      </c>
      <c r="W27" s="10">
        <v>0</v>
      </c>
      <c r="X27" s="10">
        <v>0</v>
      </c>
      <c r="Y27" s="10"/>
      <c r="Z27" s="10"/>
    </row>
    <row r="28" spans="1:26" x14ac:dyDescent="0.25">
      <c r="A28" s="9"/>
      <c r="B28" s="9" t="s">
        <v>87</v>
      </c>
      <c r="C28" s="10">
        <v>39050</v>
      </c>
      <c r="D28" s="10">
        <v>38072.92</v>
      </c>
      <c r="E28" s="10">
        <v>31000</v>
      </c>
      <c r="F28" s="10">
        <v>39007.81</v>
      </c>
      <c r="G28" s="10">
        <v>40000</v>
      </c>
      <c r="H28" s="10">
        <v>35410.31</v>
      </c>
      <c r="I28" s="10">
        <v>40000</v>
      </c>
      <c r="J28" s="10">
        <v>39329.589999999997</v>
      </c>
      <c r="K28" s="10">
        <v>36000</v>
      </c>
      <c r="L28" s="10">
        <v>43925.52</v>
      </c>
      <c r="M28" s="10">
        <v>36000</v>
      </c>
      <c r="N28" s="10">
        <v>51130.879999999997</v>
      </c>
      <c r="O28" s="10">
        <v>38000</v>
      </c>
      <c r="P28" s="10">
        <v>55983.99</v>
      </c>
      <c r="Q28" s="10">
        <v>42000</v>
      </c>
      <c r="R28" s="10">
        <v>62995.78</v>
      </c>
      <c r="S28" s="10">
        <v>46000</v>
      </c>
      <c r="T28" s="10">
        <v>84850.16</v>
      </c>
      <c r="U28" s="10">
        <v>60000</v>
      </c>
      <c r="V28" s="10">
        <v>50240.29</v>
      </c>
      <c r="W28" s="10">
        <v>60000</v>
      </c>
      <c r="X28" s="10">
        <v>65000</v>
      </c>
      <c r="Y28" s="10"/>
      <c r="Z28" s="10"/>
    </row>
    <row r="29" spans="1:26" x14ac:dyDescent="0.25">
      <c r="A29" s="9"/>
      <c r="B29" s="9" t="s">
        <v>146</v>
      </c>
      <c r="C29" s="10"/>
      <c r="D29" s="10"/>
      <c r="E29" s="10"/>
      <c r="F29" s="10"/>
      <c r="G29" s="10"/>
      <c r="H29" s="10"/>
      <c r="I29" s="10"/>
      <c r="J29" s="10"/>
      <c r="K29" s="10"/>
      <c r="L29" s="10"/>
      <c r="M29" s="10"/>
      <c r="N29" s="10"/>
      <c r="O29" s="10"/>
      <c r="P29" s="10">
        <v>1500</v>
      </c>
      <c r="Q29" s="10">
        <v>0</v>
      </c>
      <c r="R29" s="10">
        <v>0</v>
      </c>
      <c r="S29" s="10">
        <v>0</v>
      </c>
      <c r="T29" s="10">
        <v>0</v>
      </c>
      <c r="U29" s="10">
        <v>0</v>
      </c>
      <c r="V29" s="10">
        <v>0</v>
      </c>
      <c r="W29" s="10">
        <v>0</v>
      </c>
      <c r="X29" s="10">
        <v>0</v>
      </c>
      <c r="Y29" s="10"/>
      <c r="Z29" s="10"/>
    </row>
    <row r="30" spans="1:26" x14ac:dyDescent="0.25">
      <c r="A30" s="9"/>
      <c r="B30" s="9" t="s">
        <v>88</v>
      </c>
      <c r="C30" s="10">
        <v>52435</v>
      </c>
      <c r="D30" s="10">
        <v>50100.51</v>
      </c>
      <c r="E30" s="10">
        <v>52435</v>
      </c>
      <c r="F30" s="10">
        <v>48677.87</v>
      </c>
      <c r="G30" s="10">
        <v>50000</v>
      </c>
      <c r="H30" s="10">
        <v>50999.69</v>
      </c>
      <c r="I30" s="10">
        <v>53000</v>
      </c>
      <c r="J30" s="10">
        <v>47476.24</v>
      </c>
      <c r="K30" s="10">
        <v>49426</v>
      </c>
      <c r="L30" s="10">
        <v>51633.58</v>
      </c>
      <c r="M30" s="10">
        <v>51000</v>
      </c>
      <c r="N30" s="10">
        <v>52415.93</v>
      </c>
      <c r="O30" s="10">
        <v>54000</v>
      </c>
      <c r="P30" s="10">
        <v>58952.7</v>
      </c>
      <c r="Q30" s="10">
        <v>59000</v>
      </c>
      <c r="R30" s="10">
        <v>53659.8</v>
      </c>
      <c r="S30" s="10">
        <v>67175</v>
      </c>
      <c r="T30" s="10">
        <v>65149.93</v>
      </c>
      <c r="U30" s="10">
        <v>69019</v>
      </c>
      <c r="V30" s="10">
        <v>50316.04</v>
      </c>
      <c r="W30" s="10">
        <v>75000</v>
      </c>
      <c r="X30" s="10">
        <v>79000</v>
      </c>
      <c r="Y30" s="10"/>
      <c r="Z30" s="10"/>
    </row>
    <row r="31" spans="1:26" x14ac:dyDescent="0.25">
      <c r="A31" s="9"/>
      <c r="B31" s="9" t="s">
        <v>89</v>
      </c>
      <c r="C31" s="10">
        <v>72741</v>
      </c>
      <c r="D31" s="10">
        <v>69424.28</v>
      </c>
      <c r="E31" s="10">
        <v>72741</v>
      </c>
      <c r="F31" s="10">
        <v>78158.820000000007</v>
      </c>
      <c r="G31" s="10">
        <v>73000</v>
      </c>
      <c r="H31" s="10">
        <v>68316</v>
      </c>
      <c r="I31" s="10">
        <v>73000</v>
      </c>
      <c r="J31" s="10">
        <v>80303.11</v>
      </c>
      <c r="K31" s="10">
        <v>73000</v>
      </c>
      <c r="L31" s="10">
        <v>46519.98</v>
      </c>
      <c r="M31" s="10">
        <v>75000</v>
      </c>
      <c r="N31" s="10">
        <v>104377.3</v>
      </c>
      <c r="O31" s="10">
        <v>73000</v>
      </c>
      <c r="P31" s="10">
        <v>74435.97</v>
      </c>
      <c r="Q31" s="10">
        <v>73000</v>
      </c>
      <c r="R31" s="10">
        <v>61425.48</v>
      </c>
      <c r="S31" s="10">
        <v>73000</v>
      </c>
      <c r="T31" s="10">
        <v>48055.83</v>
      </c>
      <c r="U31" s="10">
        <v>45000</v>
      </c>
      <c r="V31" s="10">
        <v>26270.93</v>
      </c>
      <c r="W31" s="10">
        <v>45000</v>
      </c>
      <c r="X31" s="10">
        <v>45000</v>
      </c>
      <c r="Y31" s="10"/>
      <c r="Z31" s="10"/>
    </row>
    <row r="32" spans="1:26" x14ac:dyDescent="0.25">
      <c r="A32" s="9"/>
      <c r="B32" s="9" t="s">
        <v>138</v>
      </c>
      <c r="C32" s="10"/>
      <c r="D32" s="10"/>
      <c r="E32" s="10"/>
      <c r="F32" s="10"/>
      <c r="G32" s="10"/>
      <c r="H32" s="10"/>
      <c r="I32" s="10"/>
      <c r="J32" s="10"/>
      <c r="K32" s="10"/>
      <c r="L32" s="10"/>
      <c r="M32" s="10"/>
      <c r="N32" s="10"/>
      <c r="O32" s="10">
        <v>1400</v>
      </c>
      <c r="P32" s="10"/>
      <c r="Q32" s="10">
        <v>0</v>
      </c>
      <c r="R32" s="10"/>
      <c r="S32" s="10">
        <v>0</v>
      </c>
      <c r="T32" s="10">
        <v>0</v>
      </c>
      <c r="U32" s="10">
        <v>0</v>
      </c>
      <c r="V32" s="10">
        <v>0</v>
      </c>
      <c r="W32" s="10"/>
      <c r="X32" s="10">
        <v>0</v>
      </c>
      <c r="Y32" s="10"/>
      <c r="Z32" s="10"/>
    </row>
    <row r="33" spans="1:32" x14ac:dyDescent="0.25">
      <c r="A33" s="9"/>
      <c r="B33" s="9" t="s">
        <v>173</v>
      </c>
      <c r="C33" s="10"/>
      <c r="D33" s="10"/>
      <c r="E33" s="10"/>
      <c r="F33" s="10"/>
      <c r="G33" s="10"/>
      <c r="H33" s="10"/>
      <c r="I33" s="10"/>
      <c r="J33" s="10"/>
      <c r="K33" s="10"/>
      <c r="L33" s="10"/>
      <c r="M33" s="10"/>
      <c r="N33" s="10"/>
      <c r="O33" s="10"/>
      <c r="P33" s="10"/>
      <c r="Q33" s="10"/>
      <c r="R33" s="10"/>
      <c r="S33" s="10"/>
      <c r="T33" s="10"/>
      <c r="U33" s="10"/>
      <c r="V33" s="10">
        <v>4200</v>
      </c>
      <c r="W33" s="10"/>
      <c r="X33" s="10">
        <v>0</v>
      </c>
      <c r="Y33" s="10"/>
      <c r="Z33" s="10"/>
    </row>
    <row r="34" spans="1:32" x14ac:dyDescent="0.25">
      <c r="A34" s="9"/>
      <c r="B34" s="9" t="s">
        <v>90</v>
      </c>
      <c r="C34" s="10">
        <v>23886</v>
      </c>
      <c r="D34" s="10">
        <v>21422.27</v>
      </c>
      <c r="E34" s="10">
        <v>29900</v>
      </c>
      <c r="F34" s="10">
        <v>20045.2</v>
      </c>
      <c r="G34" s="10">
        <v>24000</v>
      </c>
      <c r="H34" s="10">
        <v>21026</v>
      </c>
      <c r="I34" s="10">
        <v>20140</v>
      </c>
      <c r="J34" s="10">
        <v>19404</v>
      </c>
      <c r="K34" s="10">
        <v>19286</v>
      </c>
      <c r="L34" s="10">
        <v>20995</v>
      </c>
      <c r="M34" s="10">
        <v>22000</v>
      </c>
      <c r="N34" s="10">
        <v>21259</v>
      </c>
      <c r="O34" s="10">
        <v>21600</v>
      </c>
      <c r="P34" s="10">
        <v>15621</v>
      </c>
      <c r="Q34" s="10">
        <v>17600</v>
      </c>
      <c r="R34" s="10">
        <v>14931</v>
      </c>
      <c r="S34" s="10">
        <v>17000</v>
      </c>
      <c r="T34" s="10">
        <v>18516</v>
      </c>
      <c r="U34" s="10">
        <v>18100</v>
      </c>
      <c r="V34" s="10">
        <v>0</v>
      </c>
      <c r="W34" s="10">
        <v>20000</v>
      </c>
      <c r="X34" s="10">
        <v>20000</v>
      </c>
      <c r="Y34" s="10"/>
      <c r="Z34" s="10"/>
    </row>
    <row r="35" spans="1:32" x14ac:dyDescent="0.25">
      <c r="A35" s="9"/>
      <c r="B35" s="9" t="s">
        <v>91</v>
      </c>
      <c r="C35" s="10">
        <v>7310</v>
      </c>
      <c r="D35" s="10">
        <v>7166.22</v>
      </c>
      <c r="E35" s="10">
        <v>7310</v>
      </c>
      <c r="F35" s="10">
        <v>7534.43</v>
      </c>
      <c r="G35" s="10">
        <f>ROUND(SUM(G20+G30)*0.0765,0)</f>
        <v>7535</v>
      </c>
      <c r="H35" s="10">
        <v>7967.65</v>
      </c>
      <c r="I35" s="10">
        <f>ROUND(SUM(I20+I30)*0.0765,0)</f>
        <v>7880</v>
      </c>
      <c r="J35" s="10">
        <v>8054.05</v>
      </c>
      <c r="K35" s="10">
        <f>ROUND(SUM(K20+K30)*0.0765,0)</f>
        <v>7716</v>
      </c>
      <c r="L35" s="10">
        <v>8321.66</v>
      </c>
      <c r="M35" s="10">
        <v>8033</v>
      </c>
      <c r="N35" s="10">
        <v>8420.7999999999993</v>
      </c>
      <c r="O35" s="10">
        <v>8262</v>
      </c>
      <c r="P35" s="10">
        <v>9112.23</v>
      </c>
      <c r="Q35" s="10">
        <f t="shared" ref="Q35" si="6">ROUND(SUM(Q20+Q30)*0.0765,0)</f>
        <v>9027</v>
      </c>
      <c r="R35" s="10">
        <v>9595.76</v>
      </c>
      <c r="S35" s="10">
        <f>ROUND(SUM(S20+S30)*0.0765,0)</f>
        <v>10278</v>
      </c>
      <c r="T35" s="10">
        <v>10530.7</v>
      </c>
      <c r="U35" s="10">
        <f>ROUND(SUM(U20+U30)*0.0765,0)</f>
        <v>10560</v>
      </c>
      <c r="V35" s="10">
        <v>8495.26</v>
      </c>
      <c r="W35" s="10">
        <f>ROUND(SUM(W20+W30)*0.0765,0)</f>
        <v>11506</v>
      </c>
      <c r="X35" s="10">
        <f>ROUND(SUM(X20+X30)*0.0765,0)</f>
        <v>12087</v>
      </c>
      <c r="Y35" s="10">
        <f>ROUND(SUM(Y20+Y30)*0.0765,0)</f>
        <v>0</v>
      </c>
      <c r="Z35" s="10">
        <f>ROUND(SUM(Z20+Z30)*0.0765,0)</f>
        <v>0</v>
      </c>
    </row>
    <row r="36" spans="1:32" x14ac:dyDescent="0.25">
      <c r="A36" s="9"/>
      <c r="B36" s="9" t="s">
        <v>92</v>
      </c>
      <c r="C36" s="10">
        <v>500</v>
      </c>
      <c r="D36" s="10">
        <v>0</v>
      </c>
      <c r="E36" s="10">
        <v>500</v>
      </c>
      <c r="F36" s="10">
        <v>0</v>
      </c>
      <c r="G36" s="10">
        <v>500</v>
      </c>
      <c r="H36" s="10">
        <v>0</v>
      </c>
      <c r="I36" s="10">
        <v>500</v>
      </c>
      <c r="J36" s="10">
        <v>0</v>
      </c>
      <c r="K36" s="10">
        <v>0</v>
      </c>
      <c r="L36" s="10">
        <v>0</v>
      </c>
      <c r="M36" s="10">
        <v>0</v>
      </c>
      <c r="N36" s="10">
        <v>0</v>
      </c>
      <c r="O36" s="10">
        <v>0</v>
      </c>
      <c r="P36" s="10">
        <v>0</v>
      </c>
      <c r="Q36" s="10">
        <v>0</v>
      </c>
      <c r="R36" s="10">
        <v>0</v>
      </c>
      <c r="S36" s="10">
        <v>0</v>
      </c>
      <c r="T36" s="10">
        <v>0</v>
      </c>
      <c r="U36" s="10">
        <v>0</v>
      </c>
      <c r="V36" s="10">
        <v>0</v>
      </c>
      <c r="W36" s="10">
        <v>0</v>
      </c>
      <c r="X36" s="10">
        <v>0</v>
      </c>
      <c r="Y36" s="10"/>
      <c r="Z36" s="10"/>
    </row>
    <row r="37" spans="1:32" ht="13.15" customHeight="1" x14ac:dyDescent="0.25">
      <c r="A37" s="9" t="s">
        <v>111</v>
      </c>
      <c r="B37" s="9" t="s">
        <v>130</v>
      </c>
      <c r="C37" s="10">
        <v>21630</v>
      </c>
      <c r="D37" s="10">
        <v>16468.5</v>
      </c>
      <c r="E37" s="10">
        <v>21630</v>
      </c>
      <c r="F37" s="10">
        <v>12494.02</v>
      </c>
      <c r="G37" s="10">
        <v>12200</v>
      </c>
      <c r="H37" s="10">
        <v>11938.29</v>
      </c>
      <c r="I37" s="10">
        <v>13700</v>
      </c>
      <c r="J37" s="10">
        <v>14209.65</v>
      </c>
      <c r="K37" s="10">
        <v>15183</v>
      </c>
      <c r="L37" s="10">
        <v>15084.22</v>
      </c>
      <c r="M37" s="10">
        <v>16375</v>
      </c>
      <c r="N37" s="10">
        <v>17087.57</v>
      </c>
      <c r="O37" s="10">
        <v>16800</v>
      </c>
      <c r="P37" s="10">
        <v>17875.72</v>
      </c>
      <c r="Q37" s="10">
        <v>28200</v>
      </c>
      <c r="R37" s="10">
        <v>25487.42</v>
      </c>
      <c r="S37" s="10">
        <v>32400</v>
      </c>
      <c r="T37" s="10">
        <v>21071.68</v>
      </c>
      <c r="U37" s="10">
        <v>32400</v>
      </c>
      <c r="V37" s="10">
        <v>15165.22</v>
      </c>
      <c r="W37" s="10">
        <v>33500</v>
      </c>
      <c r="X37" s="10">
        <v>33500</v>
      </c>
      <c r="Y37" s="10"/>
      <c r="Z37" s="10"/>
    </row>
    <row r="38" spans="1:32" ht="13.15" customHeight="1" x14ac:dyDescent="0.25">
      <c r="A38" s="9"/>
      <c r="B38" s="70" t="s">
        <v>150</v>
      </c>
      <c r="C38" s="10"/>
      <c r="D38" s="10"/>
      <c r="E38" s="10"/>
      <c r="F38" s="10"/>
      <c r="G38" s="10"/>
      <c r="H38" s="10"/>
      <c r="I38" s="10"/>
      <c r="J38" s="10"/>
      <c r="K38" s="10"/>
      <c r="L38" s="10"/>
      <c r="M38" s="10"/>
      <c r="N38" s="10"/>
      <c r="O38" s="10"/>
      <c r="P38" s="10">
        <v>237</v>
      </c>
      <c r="Q38" s="10">
        <v>1800</v>
      </c>
      <c r="R38" s="10">
        <v>1012.79</v>
      </c>
      <c r="S38" s="10">
        <v>2000</v>
      </c>
      <c r="T38" s="10">
        <v>715.87</v>
      </c>
      <c r="U38" s="10">
        <v>2000</v>
      </c>
      <c r="V38" s="10">
        <v>478.04</v>
      </c>
      <c r="W38" s="10">
        <v>1500</v>
      </c>
      <c r="X38" s="10">
        <v>1500</v>
      </c>
      <c r="Y38" s="10"/>
      <c r="Z38" s="10"/>
    </row>
    <row r="39" spans="1:32" ht="13.15" customHeight="1" x14ac:dyDescent="0.25">
      <c r="A39" s="9"/>
      <c r="B39" s="9" t="s">
        <v>104</v>
      </c>
      <c r="C39" s="10"/>
      <c r="D39" s="10"/>
      <c r="E39" s="10"/>
      <c r="F39" s="10">
        <v>250000</v>
      </c>
      <c r="G39" s="10"/>
      <c r="H39" s="10">
        <v>0</v>
      </c>
      <c r="I39" s="10">
        <v>0</v>
      </c>
      <c r="J39" s="10">
        <v>0</v>
      </c>
      <c r="K39" s="10">
        <v>0</v>
      </c>
      <c r="L39" s="10">
        <v>0</v>
      </c>
      <c r="M39" s="10">
        <v>0</v>
      </c>
      <c r="N39" s="10">
        <v>0</v>
      </c>
      <c r="O39" s="10"/>
      <c r="P39" s="10">
        <v>0</v>
      </c>
      <c r="Q39" s="10">
        <v>0</v>
      </c>
      <c r="R39" s="10">
        <v>0</v>
      </c>
      <c r="S39" s="10"/>
      <c r="T39" s="10">
        <v>0</v>
      </c>
      <c r="U39" s="10">
        <v>0</v>
      </c>
      <c r="V39" s="10">
        <v>0</v>
      </c>
      <c r="W39" s="10"/>
      <c r="X39" s="10">
        <v>0</v>
      </c>
      <c r="Y39" s="10"/>
      <c r="Z39" s="10"/>
      <c r="AB39" s="98"/>
      <c r="AC39" s="98"/>
      <c r="AD39" s="98"/>
      <c r="AE39" s="98"/>
      <c r="AF39" s="98"/>
    </row>
    <row r="40" spans="1:32" ht="13.15" customHeight="1" x14ac:dyDescent="0.25">
      <c r="A40" s="9"/>
      <c r="B40" s="9" t="s">
        <v>105</v>
      </c>
      <c r="C40" s="10"/>
      <c r="D40" s="10"/>
      <c r="E40" s="10"/>
      <c r="F40" s="10">
        <v>263.89</v>
      </c>
      <c r="G40" s="10"/>
      <c r="H40" s="10">
        <v>0</v>
      </c>
      <c r="I40" s="10">
        <v>0</v>
      </c>
      <c r="J40" s="10">
        <v>0</v>
      </c>
      <c r="K40" s="10">
        <v>0</v>
      </c>
      <c r="L40" s="10">
        <v>0</v>
      </c>
      <c r="M40" s="10">
        <v>0</v>
      </c>
      <c r="N40" s="10">
        <v>0</v>
      </c>
      <c r="O40" s="10"/>
      <c r="P40" s="10">
        <v>0</v>
      </c>
      <c r="Q40" s="10">
        <v>0</v>
      </c>
      <c r="R40" s="10">
        <v>0</v>
      </c>
      <c r="S40" s="10"/>
      <c r="T40" s="10">
        <v>0</v>
      </c>
      <c r="U40" s="10">
        <v>0</v>
      </c>
      <c r="V40" s="10">
        <v>0</v>
      </c>
      <c r="W40" s="10"/>
      <c r="X40" s="10">
        <v>0</v>
      </c>
      <c r="Y40" s="10"/>
      <c r="Z40" s="10"/>
      <c r="AB40" s="98"/>
      <c r="AC40" s="98"/>
      <c r="AD40" s="99"/>
      <c r="AE40" s="98"/>
      <c r="AF40" s="98"/>
    </row>
    <row r="41" spans="1:32" ht="13.15" customHeight="1" x14ac:dyDescent="0.25">
      <c r="A41" s="9"/>
      <c r="B41" s="9" t="s">
        <v>159</v>
      </c>
      <c r="C41" s="10"/>
      <c r="D41" s="10"/>
      <c r="E41" s="10"/>
      <c r="F41" s="10"/>
      <c r="G41" s="10"/>
      <c r="H41" s="10"/>
      <c r="I41" s="10"/>
      <c r="J41" s="10"/>
      <c r="K41" s="10"/>
      <c r="L41" s="10"/>
      <c r="M41" s="10"/>
      <c r="N41" s="10"/>
      <c r="O41" s="10"/>
      <c r="P41" s="10"/>
      <c r="Q41" s="10"/>
      <c r="R41" s="10"/>
      <c r="S41" s="10"/>
      <c r="T41" s="10"/>
      <c r="U41" s="10">
        <v>31230</v>
      </c>
      <c r="V41" s="10">
        <v>31230</v>
      </c>
      <c r="W41" s="10">
        <v>31230</v>
      </c>
      <c r="X41" s="10">
        <v>31230</v>
      </c>
      <c r="Y41" s="10"/>
      <c r="Z41" s="10"/>
      <c r="AB41" s="98"/>
      <c r="AC41" s="98"/>
      <c r="AD41" s="99"/>
      <c r="AE41" s="98"/>
      <c r="AF41" s="98"/>
    </row>
    <row r="42" spans="1:32" ht="13.15" customHeight="1" x14ac:dyDescent="0.25">
      <c r="A42" s="9"/>
      <c r="B42" s="9" t="s">
        <v>160</v>
      </c>
      <c r="C42" s="10"/>
      <c r="D42" s="10"/>
      <c r="E42" s="10"/>
      <c r="F42" s="10"/>
      <c r="G42" s="10"/>
      <c r="H42" s="10"/>
      <c r="I42" s="10"/>
      <c r="J42" s="10"/>
      <c r="K42" s="10"/>
      <c r="L42" s="10"/>
      <c r="M42" s="10"/>
      <c r="N42" s="10"/>
      <c r="O42" s="10"/>
      <c r="P42" s="10"/>
      <c r="Q42" s="10"/>
      <c r="R42" s="10"/>
      <c r="S42" s="10"/>
      <c r="T42" s="10"/>
      <c r="U42" s="10">
        <v>2717.25</v>
      </c>
      <c r="V42" s="10">
        <v>2717.22</v>
      </c>
      <c r="W42" s="10">
        <v>2717.22</v>
      </c>
      <c r="X42" s="10">
        <v>2717.22</v>
      </c>
      <c r="Y42" s="10"/>
      <c r="Z42" s="10"/>
      <c r="AB42" s="98"/>
      <c r="AC42" s="98"/>
      <c r="AD42" s="99"/>
      <c r="AE42" s="98"/>
      <c r="AF42" s="98"/>
    </row>
    <row r="43" spans="1:32" ht="13.15" customHeight="1" x14ac:dyDescent="0.25">
      <c r="A43" s="9"/>
      <c r="B43" s="9" t="s">
        <v>93</v>
      </c>
      <c r="C43" s="10"/>
      <c r="D43" s="10">
        <v>4252.49</v>
      </c>
      <c r="E43" s="10"/>
      <c r="F43" s="10"/>
      <c r="G43" s="10">
        <v>0</v>
      </c>
      <c r="H43" s="10"/>
      <c r="I43" s="10">
        <v>0</v>
      </c>
      <c r="J43" s="10"/>
      <c r="K43" s="10">
        <v>0</v>
      </c>
      <c r="L43" s="10">
        <v>0</v>
      </c>
      <c r="M43" s="10">
        <v>0</v>
      </c>
      <c r="N43" s="10">
        <v>0</v>
      </c>
      <c r="O43" s="10"/>
      <c r="P43" s="10">
        <v>0</v>
      </c>
      <c r="Q43" s="10">
        <v>0</v>
      </c>
      <c r="R43" s="10">
        <v>0</v>
      </c>
      <c r="S43" s="10"/>
      <c r="T43" s="10">
        <v>0</v>
      </c>
      <c r="U43" s="10">
        <v>0</v>
      </c>
      <c r="V43" s="10">
        <v>0</v>
      </c>
      <c r="W43" s="10"/>
      <c r="X43" s="10">
        <v>0</v>
      </c>
      <c r="Y43" s="10"/>
      <c r="Z43" s="10"/>
      <c r="AB43" s="98"/>
      <c r="AC43" s="98"/>
      <c r="AD43" s="98"/>
      <c r="AE43" s="98"/>
      <c r="AF43" s="98"/>
    </row>
    <row r="44" spans="1:32" ht="13.15" customHeight="1" thickBot="1" x14ac:dyDescent="0.3">
      <c r="A44" s="9"/>
      <c r="B44" s="9" t="s">
        <v>94</v>
      </c>
      <c r="C44" s="10"/>
      <c r="D44" s="10">
        <v>100000</v>
      </c>
      <c r="E44" s="10"/>
      <c r="F44" s="10"/>
      <c r="G44" s="10">
        <v>0</v>
      </c>
      <c r="H44" s="10"/>
      <c r="I44" s="10">
        <v>0</v>
      </c>
      <c r="J44" s="10"/>
      <c r="K44" s="10">
        <v>0</v>
      </c>
      <c r="L44" s="10">
        <v>0</v>
      </c>
      <c r="M44" s="10">
        <v>0</v>
      </c>
      <c r="N44" s="10">
        <v>0</v>
      </c>
      <c r="O44" s="10"/>
      <c r="P44" s="10">
        <v>0</v>
      </c>
      <c r="Q44" s="10">
        <v>0</v>
      </c>
      <c r="R44" s="10">
        <v>0</v>
      </c>
      <c r="S44" s="10"/>
      <c r="T44" s="10">
        <v>0</v>
      </c>
      <c r="U44" s="10">
        <v>0</v>
      </c>
      <c r="V44" s="10">
        <v>0</v>
      </c>
      <c r="W44" s="10"/>
      <c r="X44" s="10">
        <v>0</v>
      </c>
      <c r="Y44" s="10"/>
      <c r="Z44" s="10"/>
      <c r="AB44" s="98"/>
      <c r="AC44" s="98"/>
      <c r="AD44" s="98"/>
      <c r="AE44" s="98"/>
      <c r="AF44" s="98"/>
    </row>
    <row r="45" spans="1:32" ht="18" customHeight="1" thickBot="1" x14ac:dyDescent="0.3">
      <c r="A45" s="9"/>
      <c r="B45" s="87" t="s">
        <v>116</v>
      </c>
      <c r="C45" s="91">
        <f t="shared" ref="C45:M45" si="7">ROUND(SUM(C19:C44),5)</f>
        <v>393850</v>
      </c>
      <c r="D45" s="91">
        <f t="shared" si="7"/>
        <v>584068.81000000006</v>
      </c>
      <c r="E45" s="91">
        <f t="shared" si="7"/>
        <v>436214</v>
      </c>
      <c r="F45" s="91">
        <f t="shared" si="7"/>
        <v>931876.4</v>
      </c>
      <c r="G45" s="91">
        <f t="shared" si="7"/>
        <v>420635</v>
      </c>
      <c r="H45" s="91">
        <f t="shared" si="7"/>
        <v>450220.72</v>
      </c>
      <c r="I45" s="91">
        <f t="shared" si="7"/>
        <v>423120</v>
      </c>
      <c r="J45" s="91">
        <f t="shared" si="7"/>
        <v>382918.22</v>
      </c>
      <c r="K45" s="91">
        <f t="shared" si="7"/>
        <v>472022</v>
      </c>
      <c r="L45" s="91">
        <f t="shared" si="7"/>
        <v>503664.2</v>
      </c>
      <c r="M45" s="91">
        <f t="shared" si="7"/>
        <v>455677</v>
      </c>
      <c r="N45" s="91">
        <f>ROUND(SUM(N19:N44),5)</f>
        <v>533711.35999999999</v>
      </c>
      <c r="O45" s="91">
        <f>ROUND(SUM(O19:O44),5)</f>
        <v>460458</v>
      </c>
      <c r="P45" s="91">
        <f t="shared" ref="P45:Q45" si="8">ROUND(SUM(P19:P44),5)</f>
        <v>488130.89</v>
      </c>
      <c r="Q45" s="91">
        <f t="shared" si="8"/>
        <v>464027</v>
      </c>
      <c r="R45" s="91">
        <f t="shared" ref="R45" si="9">ROUND(SUM(R19:R44),5)</f>
        <v>545919.16</v>
      </c>
      <c r="S45" s="91">
        <f t="shared" ref="S45:T45" si="10">ROUND(SUM(S19:S44),5)</f>
        <v>484206</v>
      </c>
      <c r="T45" s="91">
        <f t="shared" si="10"/>
        <v>688339.78</v>
      </c>
      <c r="U45" s="91">
        <f>ROUND(SUM(U19:U44),5)</f>
        <v>549220.25</v>
      </c>
      <c r="V45" s="91">
        <f>ROUND(SUM(V19:V44),5)</f>
        <v>466343.67</v>
      </c>
      <c r="W45" s="91">
        <f>ROUND(SUM(W19:W44),5)</f>
        <v>558997.22</v>
      </c>
      <c r="X45" s="91">
        <f>ROUND(SUM(X19:X44),5)</f>
        <v>591178.22</v>
      </c>
      <c r="Y45" s="91">
        <f t="shared" ref="Y45:Z45" si="11">ROUND(SUM(Y19:Y44),5)</f>
        <v>0</v>
      </c>
      <c r="Z45" s="91">
        <f t="shared" si="11"/>
        <v>0</v>
      </c>
      <c r="AB45" s="98"/>
      <c r="AC45" s="98"/>
      <c r="AD45" s="98"/>
      <c r="AE45" s="98"/>
      <c r="AF45" s="98"/>
    </row>
    <row r="46" spans="1:32" ht="19.899999999999999" customHeight="1" thickBot="1" x14ac:dyDescent="0.3">
      <c r="B46" s="13" t="s">
        <v>78</v>
      </c>
      <c r="C46" s="15">
        <f t="shared" ref="C46:M46" si="12">ROUND(C18-C45,5)</f>
        <v>-85250</v>
      </c>
      <c r="D46" s="15">
        <f t="shared" si="12"/>
        <v>-169724.58</v>
      </c>
      <c r="E46" s="15">
        <f t="shared" si="12"/>
        <v>-84900</v>
      </c>
      <c r="F46" s="15">
        <f t="shared" si="12"/>
        <v>-77946.22</v>
      </c>
      <c r="G46" s="15">
        <f t="shared" si="12"/>
        <v>-26500</v>
      </c>
      <c r="H46" s="15">
        <f t="shared" si="12"/>
        <v>126047.85</v>
      </c>
      <c r="I46" s="15">
        <f t="shared" si="12"/>
        <v>-10000</v>
      </c>
      <c r="J46" s="15">
        <f t="shared" si="12"/>
        <v>-21106.57</v>
      </c>
      <c r="K46" s="15">
        <f t="shared" si="12"/>
        <v>-11127</v>
      </c>
      <c r="L46" s="15">
        <f t="shared" si="12"/>
        <v>3804.09</v>
      </c>
      <c r="M46" s="15">
        <f t="shared" si="12"/>
        <v>-10000</v>
      </c>
      <c r="N46" s="15">
        <f>ROUND(N18-N45,5)</f>
        <v>-57471.33</v>
      </c>
      <c r="O46" s="15">
        <f>ROUND(O18-O45,5)</f>
        <v>-10500</v>
      </c>
      <c r="P46" s="15">
        <f t="shared" ref="P46:Q46" si="13">ROUND(P18-P45,5)</f>
        <v>-5771.38</v>
      </c>
      <c r="Q46" s="15">
        <f t="shared" si="13"/>
        <v>-11000</v>
      </c>
      <c r="R46" s="15">
        <f t="shared" ref="R46" si="14">ROUND(R18-R45,5)</f>
        <v>-42016.13</v>
      </c>
      <c r="S46" s="15">
        <f t="shared" ref="S46:T46" si="15">ROUND(S18-S45,5)</f>
        <v>-10000</v>
      </c>
      <c r="T46" s="15">
        <f t="shared" si="15"/>
        <v>-113479.67</v>
      </c>
      <c r="U46" s="15">
        <v>0</v>
      </c>
      <c r="V46" s="15">
        <f t="shared" ref="V46" si="16">ROUND(V18-V45,5)</f>
        <v>-48219.29</v>
      </c>
      <c r="W46" s="15">
        <v>0</v>
      </c>
      <c r="X46" s="15">
        <v>-3500</v>
      </c>
      <c r="Y46" s="15">
        <v>0</v>
      </c>
      <c r="Z46" s="15">
        <v>0</v>
      </c>
      <c r="AB46" s="98"/>
      <c r="AC46" s="98"/>
      <c r="AD46" s="98"/>
      <c r="AE46" s="98"/>
      <c r="AF46" s="98"/>
    </row>
    <row r="47" spans="1:32" ht="13.15" customHeight="1" thickTop="1" x14ac:dyDescent="0.25">
      <c r="A47" s="14"/>
      <c r="B47" s="14"/>
      <c r="Y47" s="72" t="s">
        <v>15</v>
      </c>
      <c r="AB47" s="98"/>
      <c r="AC47" s="98"/>
      <c r="AD47" s="98"/>
      <c r="AE47" s="98"/>
      <c r="AF47" s="98"/>
    </row>
    <row r="52" spans="13:26" x14ac:dyDescent="0.25">
      <c r="M52" s="20"/>
      <c r="O52" s="20"/>
      <c r="Q52" s="20"/>
      <c r="S52" s="20"/>
      <c r="U52" s="20"/>
      <c r="Z52" s="20"/>
    </row>
  </sheetData>
  <printOptions horizontalCentered="1" gridLines="1"/>
  <pageMargins left="0.2" right="0.2" top="1" bottom="0.5" header="0.3" footer="0.3"/>
  <pageSetup fitToHeight="0" orientation="landscape" r:id="rId1"/>
  <headerFooter>
    <oddHeader>&amp;C&amp;"-,Bold"&amp;14Town of Roseboom
Highway Fund</oddHeader>
    <oddFooter>&amp;L&amp;D&amp;R&amp;P of &amp;N</oddFooter>
  </headerFooter>
  <rowBreaks count="1" manualBreakCount="1">
    <brk id="1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8"/>
  <sheetViews>
    <sheetView topLeftCell="C1" zoomScaleNormal="100" workbookViewId="0">
      <pane xSplit="1" ySplit="2" topLeftCell="R14" activePane="bottomRight" state="frozen"/>
      <selection activeCell="C1" sqref="C1"/>
      <selection pane="topRight" activeCell="D1" sqref="D1"/>
      <selection pane="bottomLeft" activeCell="C3" sqref="C3"/>
      <selection pane="bottomRight" activeCell="Y45" sqref="Y45"/>
    </sheetView>
  </sheetViews>
  <sheetFormatPr defaultRowHeight="15" x14ac:dyDescent="0.25"/>
  <cols>
    <col min="1" max="1" width="3" customWidth="1"/>
    <col min="2" max="2" width="4.7109375" customWidth="1"/>
    <col min="3" max="3" width="32.7109375" customWidth="1"/>
    <col min="4" max="17" width="9.7109375" hidden="1" customWidth="1"/>
    <col min="18" max="25" width="9.7109375" customWidth="1"/>
    <col min="26" max="26" width="10.7109375" customWidth="1"/>
    <col min="27" max="27" width="9.7109375" customWidth="1"/>
    <col min="29" max="29" width="10" bestFit="1" customWidth="1"/>
  </cols>
  <sheetData>
    <row r="1" spans="1:29" ht="28.9" customHeight="1" thickBot="1" x14ac:dyDescent="0.3">
      <c r="A1" s="26"/>
      <c r="B1" s="26"/>
      <c r="C1" s="26"/>
      <c r="D1" s="31" t="s">
        <v>17</v>
      </c>
      <c r="E1" s="31" t="s">
        <v>18</v>
      </c>
      <c r="F1" s="31" t="s">
        <v>17</v>
      </c>
      <c r="G1" s="31" t="s">
        <v>18</v>
      </c>
      <c r="H1" s="31" t="s">
        <v>17</v>
      </c>
      <c r="I1" s="31" t="s">
        <v>18</v>
      </c>
      <c r="J1" s="31" t="s">
        <v>17</v>
      </c>
      <c r="K1" s="31" t="s">
        <v>18</v>
      </c>
      <c r="L1" s="31" t="s">
        <v>17</v>
      </c>
      <c r="M1" s="31" t="s">
        <v>18</v>
      </c>
      <c r="N1" s="31" t="s">
        <v>17</v>
      </c>
      <c r="O1" s="31" t="s">
        <v>18</v>
      </c>
      <c r="P1" s="31" t="s">
        <v>17</v>
      </c>
      <c r="Q1" s="31" t="s">
        <v>18</v>
      </c>
      <c r="R1" s="31" t="s">
        <v>17</v>
      </c>
      <c r="S1" s="31" t="s">
        <v>18</v>
      </c>
      <c r="T1" s="31" t="s">
        <v>17</v>
      </c>
      <c r="U1" s="31" t="s">
        <v>18</v>
      </c>
      <c r="V1" s="31" t="s">
        <v>17</v>
      </c>
      <c r="W1" s="31" t="s">
        <v>18</v>
      </c>
      <c r="X1" s="31" t="s">
        <v>179</v>
      </c>
      <c r="Y1" s="31" t="s">
        <v>180</v>
      </c>
      <c r="Z1" s="31" t="s">
        <v>19</v>
      </c>
      <c r="AA1" s="31" t="s">
        <v>17</v>
      </c>
    </row>
    <row r="2" spans="1:29" ht="16.5" thickTop="1" thickBot="1" x14ac:dyDescent="0.3">
      <c r="A2" s="7"/>
      <c r="B2" s="7"/>
      <c r="C2" s="7"/>
      <c r="D2" s="8" t="s">
        <v>20</v>
      </c>
      <c r="E2" s="8" t="s">
        <v>109</v>
      </c>
      <c r="F2" s="8" t="s">
        <v>21</v>
      </c>
      <c r="G2" s="8" t="s">
        <v>110</v>
      </c>
      <c r="H2" s="8" t="s">
        <v>22</v>
      </c>
      <c r="I2" s="8" t="s">
        <v>108</v>
      </c>
      <c r="J2" s="8" t="s">
        <v>98</v>
      </c>
      <c r="K2" s="8" t="s">
        <v>119</v>
      </c>
      <c r="L2" s="8" t="s">
        <v>107</v>
      </c>
      <c r="M2" s="8" t="s">
        <v>134</v>
      </c>
      <c r="N2" s="8" t="s">
        <v>120</v>
      </c>
      <c r="O2" s="8" t="s">
        <v>144</v>
      </c>
      <c r="P2" s="8" t="s">
        <v>135</v>
      </c>
      <c r="Q2" s="8" t="s">
        <v>151</v>
      </c>
      <c r="R2" s="8" t="s">
        <v>145</v>
      </c>
      <c r="S2" s="8" t="s">
        <v>157</v>
      </c>
      <c r="T2" s="8" t="s">
        <v>152</v>
      </c>
      <c r="U2" s="8" t="s">
        <v>164</v>
      </c>
      <c r="V2" s="8" t="s">
        <v>158</v>
      </c>
      <c r="W2" s="8" t="s">
        <v>177</v>
      </c>
      <c r="X2" s="8" t="s">
        <v>166</v>
      </c>
      <c r="Y2" s="8" t="s">
        <v>166</v>
      </c>
      <c r="Z2" s="8" t="s">
        <v>166</v>
      </c>
      <c r="AA2" s="8" t="s">
        <v>166</v>
      </c>
    </row>
    <row r="3" spans="1:29" ht="15.75" thickTop="1" x14ac:dyDescent="0.25">
      <c r="A3" s="9"/>
      <c r="B3" s="9"/>
      <c r="C3" s="9"/>
      <c r="D3" s="10"/>
      <c r="E3" s="10"/>
      <c r="F3" s="10"/>
      <c r="G3" s="10"/>
      <c r="H3" s="10"/>
      <c r="I3" s="10"/>
      <c r="J3" s="10"/>
      <c r="K3" s="10"/>
      <c r="L3" s="10"/>
      <c r="M3" s="10"/>
      <c r="N3" s="10"/>
      <c r="O3" s="10"/>
      <c r="P3" s="10"/>
      <c r="Q3" s="10"/>
      <c r="R3" s="10"/>
      <c r="S3" s="10"/>
      <c r="T3" s="10"/>
      <c r="U3" s="10"/>
      <c r="V3" s="10"/>
      <c r="W3" s="10"/>
      <c r="X3" s="10"/>
      <c r="Y3" s="10"/>
      <c r="Z3" s="10"/>
      <c r="AA3" s="10"/>
    </row>
    <row r="4" spans="1:29" x14ac:dyDescent="0.25">
      <c r="A4" s="9"/>
      <c r="B4" s="9"/>
      <c r="C4" s="9" t="s">
        <v>113</v>
      </c>
      <c r="D4" s="10"/>
      <c r="E4" s="10"/>
      <c r="F4" s="10"/>
      <c r="G4" s="10"/>
      <c r="H4" s="10"/>
      <c r="I4" s="10"/>
      <c r="J4" s="10"/>
      <c r="K4" s="10"/>
      <c r="L4" s="10"/>
      <c r="M4" s="10"/>
      <c r="N4" s="10"/>
      <c r="O4" s="10"/>
      <c r="P4" s="10"/>
      <c r="Q4" s="10"/>
      <c r="R4" s="10"/>
      <c r="S4" s="10"/>
      <c r="T4" s="10"/>
      <c r="U4" s="10"/>
      <c r="V4" s="10"/>
      <c r="W4" s="10"/>
      <c r="X4" s="10"/>
      <c r="Y4" s="10"/>
      <c r="Z4" s="10"/>
      <c r="AA4" s="10"/>
    </row>
    <row r="5" spans="1:29" x14ac:dyDescent="0.25">
      <c r="A5" s="9"/>
      <c r="B5" s="9"/>
      <c r="C5" s="9" t="s">
        <v>23</v>
      </c>
      <c r="D5" s="10">
        <v>68345</v>
      </c>
      <c r="E5" s="10">
        <v>68345</v>
      </c>
      <c r="F5" s="10">
        <v>71197</v>
      </c>
      <c r="G5" s="10">
        <v>71197</v>
      </c>
      <c r="H5" s="10">
        <v>66238</v>
      </c>
      <c r="I5" s="10">
        <v>66238</v>
      </c>
      <c r="J5" s="10">
        <v>68123</v>
      </c>
      <c r="K5" s="10">
        <v>68123</v>
      </c>
      <c r="L5" s="10">
        <v>76645</v>
      </c>
      <c r="M5" s="41">
        <v>76645</v>
      </c>
      <c r="N5" s="43">
        <v>77448</v>
      </c>
      <c r="O5" s="41">
        <v>77448</v>
      </c>
      <c r="P5" s="43">
        <v>89214</v>
      </c>
      <c r="Q5" s="41">
        <v>89214</v>
      </c>
      <c r="R5" s="43">
        <v>83953</v>
      </c>
      <c r="S5" s="41">
        <v>83953</v>
      </c>
      <c r="T5" s="43">
        <v>80895</v>
      </c>
      <c r="U5" s="41">
        <v>80895</v>
      </c>
      <c r="V5" s="43">
        <v>69921</v>
      </c>
      <c r="W5" s="41">
        <v>69921</v>
      </c>
      <c r="X5" s="43">
        <f>SUM(summary!G4)</f>
        <v>71601</v>
      </c>
      <c r="Y5" s="43">
        <f>summary!G5</f>
        <v>68640</v>
      </c>
      <c r="Z5" s="43"/>
      <c r="AA5" s="43"/>
      <c r="AC5" s="4"/>
    </row>
    <row r="6" spans="1:29" x14ac:dyDescent="0.25">
      <c r="A6" s="9"/>
      <c r="B6" s="9"/>
      <c r="C6" s="9" t="s">
        <v>106</v>
      </c>
      <c r="D6" s="10">
        <v>1800</v>
      </c>
      <c r="E6" s="10">
        <v>2310.2600000000002</v>
      </c>
      <c r="F6" s="10">
        <v>2000</v>
      </c>
      <c r="G6" s="10">
        <v>2007.52</v>
      </c>
      <c r="H6" s="10">
        <v>2000</v>
      </c>
      <c r="I6" s="10">
        <v>2567.62</v>
      </c>
      <c r="J6" s="10">
        <v>2200</v>
      </c>
      <c r="K6" s="10">
        <v>2236.7800000000002</v>
      </c>
      <c r="L6" s="10">
        <v>2200</v>
      </c>
      <c r="M6" s="41">
        <v>2296.46</v>
      </c>
      <c r="N6" s="43">
        <v>2200</v>
      </c>
      <c r="O6" s="41">
        <v>1948.96</v>
      </c>
      <c r="P6" s="43">
        <v>2000</v>
      </c>
      <c r="Q6" s="41">
        <v>1735.36</v>
      </c>
      <c r="R6" s="43">
        <v>1800</v>
      </c>
      <c r="S6" s="41">
        <v>1796.23</v>
      </c>
      <c r="T6" s="43">
        <v>1800</v>
      </c>
      <c r="U6" s="41">
        <v>2086.4499999999998</v>
      </c>
      <c r="V6" s="43">
        <v>2000</v>
      </c>
      <c r="W6" s="41">
        <v>2537.69</v>
      </c>
      <c r="X6" s="43">
        <v>2200</v>
      </c>
      <c r="Y6" s="43">
        <v>2200</v>
      </c>
      <c r="Z6" s="43"/>
      <c r="AA6" s="43"/>
      <c r="AC6" s="4"/>
    </row>
    <row r="7" spans="1:29" x14ac:dyDescent="0.25">
      <c r="A7" s="9"/>
      <c r="B7" s="9"/>
      <c r="C7" s="9" t="s">
        <v>24</v>
      </c>
      <c r="D7" s="10">
        <v>53000</v>
      </c>
      <c r="E7" s="10">
        <v>61499.56</v>
      </c>
      <c r="F7" s="10">
        <v>53000</v>
      </c>
      <c r="G7" s="10">
        <v>63352.17</v>
      </c>
      <c r="H7" s="10">
        <v>60000</v>
      </c>
      <c r="I7" s="10">
        <v>61744.85</v>
      </c>
      <c r="J7" s="10">
        <v>61000</v>
      </c>
      <c r="K7" s="10">
        <v>60277.35</v>
      </c>
      <c r="L7" s="10">
        <v>60000</v>
      </c>
      <c r="M7" s="41">
        <v>61404.84</v>
      </c>
      <c r="N7" s="43">
        <v>60000</v>
      </c>
      <c r="O7" s="41">
        <v>60950</v>
      </c>
      <c r="P7" s="43">
        <v>60000</v>
      </c>
      <c r="Q7" s="41">
        <v>62987.9</v>
      </c>
      <c r="R7" s="43">
        <v>61000</v>
      </c>
      <c r="S7" s="41">
        <v>68351.100000000006</v>
      </c>
      <c r="T7" s="43">
        <v>61000</v>
      </c>
      <c r="U7" s="41">
        <v>77740.929999999993</v>
      </c>
      <c r="V7" s="43">
        <v>70000</v>
      </c>
      <c r="W7" s="41">
        <v>56083.040000000001</v>
      </c>
      <c r="X7" s="43">
        <v>74000</v>
      </c>
      <c r="Y7" s="43">
        <v>74000</v>
      </c>
      <c r="Z7" s="43"/>
      <c r="AA7" s="43"/>
    </row>
    <row r="8" spans="1:29" x14ac:dyDescent="0.25">
      <c r="A8" s="9"/>
      <c r="B8" s="9"/>
      <c r="C8" s="9" t="s">
        <v>25</v>
      </c>
      <c r="D8" s="10">
        <v>25</v>
      </c>
      <c r="E8" s="10">
        <v>38</v>
      </c>
      <c r="F8" s="10">
        <v>25</v>
      </c>
      <c r="G8" s="10">
        <v>30</v>
      </c>
      <c r="H8" s="10">
        <v>25</v>
      </c>
      <c r="I8" s="10">
        <v>30</v>
      </c>
      <c r="J8" s="10">
        <v>25</v>
      </c>
      <c r="K8" s="10">
        <v>50</v>
      </c>
      <c r="L8" s="10">
        <v>40</v>
      </c>
      <c r="M8" s="41">
        <v>176</v>
      </c>
      <c r="N8" s="43">
        <v>50</v>
      </c>
      <c r="O8" s="41">
        <v>20</v>
      </c>
      <c r="P8" s="43">
        <v>25</v>
      </c>
      <c r="Q8" s="41">
        <v>30</v>
      </c>
      <c r="R8" s="43">
        <v>25</v>
      </c>
      <c r="S8" s="41">
        <v>20</v>
      </c>
      <c r="T8" s="43">
        <v>25</v>
      </c>
      <c r="U8" s="41">
        <v>117</v>
      </c>
      <c r="V8" s="43">
        <v>30</v>
      </c>
      <c r="W8" s="41">
        <v>0</v>
      </c>
      <c r="X8" s="43">
        <v>50</v>
      </c>
      <c r="Y8" s="43">
        <v>50</v>
      </c>
      <c r="Z8" s="43"/>
      <c r="AA8" s="43"/>
    </row>
    <row r="9" spans="1:29" x14ac:dyDescent="0.25">
      <c r="A9" s="9"/>
      <c r="B9" s="9"/>
      <c r="C9" s="9" t="s">
        <v>26</v>
      </c>
      <c r="D9" s="10">
        <v>100</v>
      </c>
      <c r="E9" s="10">
        <v>230</v>
      </c>
      <c r="F9" s="10">
        <v>200</v>
      </c>
      <c r="G9" s="10">
        <v>270</v>
      </c>
      <c r="H9" s="10">
        <v>250</v>
      </c>
      <c r="I9" s="10">
        <v>180</v>
      </c>
      <c r="J9" s="10">
        <v>250</v>
      </c>
      <c r="K9" s="10">
        <v>102</v>
      </c>
      <c r="L9" s="10">
        <v>120</v>
      </c>
      <c r="M9" s="41">
        <v>150</v>
      </c>
      <c r="N9" s="43">
        <v>120</v>
      </c>
      <c r="O9" s="41">
        <v>60</v>
      </c>
      <c r="P9" s="43">
        <v>50</v>
      </c>
      <c r="Q9" s="41">
        <v>190</v>
      </c>
      <c r="R9" s="43">
        <v>100</v>
      </c>
      <c r="S9" s="41">
        <v>100</v>
      </c>
      <c r="T9" s="43">
        <v>75</v>
      </c>
      <c r="U9" s="41">
        <v>80</v>
      </c>
      <c r="V9" s="43">
        <v>100</v>
      </c>
      <c r="W9" s="41">
        <v>190</v>
      </c>
      <c r="X9" s="43">
        <v>100</v>
      </c>
      <c r="Y9" s="43">
        <v>100</v>
      </c>
      <c r="Z9" s="43"/>
      <c r="AA9" s="43"/>
    </row>
    <row r="10" spans="1:29" x14ac:dyDescent="0.25">
      <c r="A10" s="9"/>
      <c r="B10" s="9"/>
      <c r="C10" s="9" t="s">
        <v>27</v>
      </c>
      <c r="D10" s="10">
        <v>100</v>
      </c>
      <c r="E10" s="10">
        <v>36.39</v>
      </c>
      <c r="F10" s="10">
        <v>80</v>
      </c>
      <c r="G10" s="10">
        <v>31.72</v>
      </c>
      <c r="H10" s="10">
        <v>20</v>
      </c>
      <c r="I10" s="10">
        <v>19.690000000000001</v>
      </c>
      <c r="J10" s="10">
        <v>20</v>
      </c>
      <c r="K10" s="10">
        <v>20.18</v>
      </c>
      <c r="L10" s="10">
        <v>20</v>
      </c>
      <c r="M10" s="41">
        <v>18.36</v>
      </c>
      <c r="N10" s="43">
        <v>20</v>
      </c>
      <c r="O10" s="41">
        <v>18.28</v>
      </c>
      <c r="P10" s="43">
        <v>15</v>
      </c>
      <c r="Q10" s="41">
        <v>202.96</v>
      </c>
      <c r="R10" s="43">
        <v>500</v>
      </c>
      <c r="S10" s="41">
        <v>477.13</v>
      </c>
      <c r="T10" s="43">
        <v>750</v>
      </c>
      <c r="U10" s="41">
        <v>52</v>
      </c>
      <c r="V10" s="43">
        <v>50</v>
      </c>
      <c r="W10" s="41">
        <v>509.47</v>
      </c>
      <c r="X10" s="43">
        <v>500</v>
      </c>
      <c r="Y10" s="43">
        <v>500</v>
      </c>
      <c r="Z10" s="43"/>
      <c r="AA10" s="43"/>
    </row>
    <row r="11" spans="1:29" x14ac:dyDescent="0.25">
      <c r="A11" s="9"/>
      <c r="B11" s="9"/>
      <c r="C11" s="9" t="s">
        <v>28</v>
      </c>
      <c r="D11" s="10">
        <v>400</v>
      </c>
      <c r="E11" s="10">
        <v>392</v>
      </c>
      <c r="F11" s="10">
        <v>400</v>
      </c>
      <c r="G11" s="10">
        <v>384.4</v>
      </c>
      <c r="H11" s="10">
        <v>200</v>
      </c>
      <c r="I11" s="10">
        <v>786</v>
      </c>
      <c r="J11" s="10">
        <v>600</v>
      </c>
      <c r="K11" s="10">
        <v>583.4</v>
      </c>
      <c r="L11" s="10">
        <v>450</v>
      </c>
      <c r="M11" s="41">
        <v>710</v>
      </c>
      <c r="N11" s="43">
        <v>500</v>
      </c>
      <c r="O11" s="41">
        <v>417</v>
      </c>
      <c r="P11" s="43">
        <v>600</v>
      </c>
      <c r="Q11" s="41">
        <v>610</v>
      </c>
      <c r="R11" s="43">
        <v>400</v>
      </c>
      <c r="S11" s="41">
        <v>418.8</v>
      </c>
      <c r="T11" s="43">
        <v>400</v>
      </c>
      <c r="U11" s="41">
        <v>246</v>
      </c>
      <c r="V11" s="43">
        <v>300</v>
      </c>
      <c r="W11" s="41">
        <v>185</v>
      </c>
      <c r="X11" s="43">
        <v>200</v>
      </c>
      <c r="Y11" s="43">
        <v>200</v>
      </c>
      <c r="Z11" s="43"/>
      <c r="AA11" s="43"/>
    </row>
    <row r="12" spans="1:29" x14ac:dyDescent="0.25">
      <c r="A12" s="9"/>
      <c r="B12" s="9"/>
      <c r="C12" s="9" t="s">
        <v>29</v>
      </c>
      <c r="D12" s="10">
        <v>1000</v>
      </c>
      <c r="E12" s="10">
        <v>1573.26</v>
      </c>
      <c r="F12" s="10">
        <v>1000</v>
      </c>
      <c r="G12" s="10">
        <v>1573.32</v>
      </c>
      <c r="H12" s="10">
        <v>1000</v>
      </c>
      <c r="I12" s="10">
        <v>2118</v>
      </c>
      <c r="J12" s="10">
        <v>1400</v>
      </c>
      <c r="K12" s="10">
        <v>977.64</v>
      </c>
      <c r="L12" s="10">
        <v>750</v>
      </c>
      <c r="M12" s="41">
        <v>482.9</v>
      </c>
      <c r="N12" s="43">
        <v>750</v>
      </c>
      <c r="O12" s="41">
        <v>1093.2</v>
      </c>
      <c r="P12" s="43">
        <v>500</v>
      </c>
      <c r="Q12" s="41">
        <v>1067.5999999999999</v>
      </c>
      <c r="R12" s="43">
        <v>750</v>
      </c>
      <c r="S12" s="41">
        <v>568.6</v>
      </c>
      <c r="T12" s="43">
        <v>750</v>
      </c>
      <c r="U12" s="41">
        <v>1008.3</v>
      </c>
      <c r="V12" s="43">
        <v>500</v>
      </c>
      <c r="W12" s="41">
        <v>171.8</v>
      </c>
      <c r="X12" s="43">
        <v>650</v>
      </c>
      <c r="Y12" s="43">
        <v>0</v>
      </c>
      <c r="Z12" s="43" t="s">
        <v>181</v>
      </c>
      <c r="AA12" s="43"/>
    </row>
    <row r="13" spans="1:29" x14ac:dyDescent="0.25">
      <c r="A13" s="9"/>
      <c r="B13" s="9"/>
      <c r="C13" s="9" t="s">
        <v>30</v>
      </c>
      <c r="D13" s="10">
        <v>1200</v>
      </c>
      <c r="E13" s="10">
        <v>1385</v>
      </c>
      <c r="F13" s="10">
        <v>1200</v>
      </c>
      <c r="G13" s="10">
        <v>1112</v>
      </c>
      <c r="H13" s="10">
        <v>1000</v>
      </c>
      <c r="I13" s="10">
        <v>1168.75</v>
      </c>
      <c r="J13" s="10">
        <v>1172</v>
      </c>
      <c r="K13" s="10">
        <v>3785</v>
      </c>
      <c r="L13" s="10">
        <v>3000</v>
      </c>
      <c r="M13" s="41">
        <v>990</v>
      </c>
      <c r="N13" s="43">
        <v>1000</v>
      </c>
      <c r="O13" s="41">
        <v>1279.5</v>
      </c>
      <c r="P13" s="43">
        <v>1000</v>
      </c>
      <c r="Q13" s="41">
        <v>2738</v>
      </c>
      <c r="R13" s="43">
        <v>1500</v>
      </c>
      <c r="S13" s="41">
        <v>1190</v>
      </c>
      <c r="T13" s="43">
        <v>1500</v>
      </c>
      <c r="U13" s="41">
        <v>390</v>
      </c>
      <c r="V13" s="43">
        <v>500</v>
      </c>
      <c r="W13" s="41">
        <v>1281</v>
      </c>
      <c r="X13" s="43">
        <v>1000</v>
      </c>
      <c r="Y13" s="43">
        <v>1000</v>
      </c>
      <c r="Z13" s="43"/>
      <c r="AA13" s="43"/>
    </row>
    <row r="14" spans="1:29" x14ac:dyDescent="0.25">
      <c r="A14" s="9"/>
      <c r="B14" s="9"/>
      <c r="C14" s="9" t="s">
        <v>154</v>
      </c>
      <c r="D14" s="10"/>
      <c r="E14" s="10"/>
      <c r="F14" s="10"/>
      <c r="G14" s="10"/>
      <c r="H14" s="10"/>
      <c r="I14" s="10"/>
      <c r="J14" s="10"/>
      <c r="K14" s="10"/>
      <c r="L14" s="10"/>
      <c r="M14" s="41"/>
      <c r="N14" s="43"/>
      <c r="O14" s="41"/>
      <c r="P14" s="43"/>
      <c r="Q14" s="41"/>
      <c r="R14" s="43"/>
      <c r="S14" s="41">
        <v>7900</v>
      </c>
      <c r="T14" s="43">
        <v>0</v>
      </c>
      <c r="U14" s="41">
        <v>0</v>
      </c>
      <c r="V14" s="43">
        <v>0</v>
      </c>
      <c r="W14" s="41">
        <v>0</v>
      </c>
      <c r="X14" s="43">
        <v>0</v>
      </c>
      <c r="Y14" s="43">
        <v>0</v>
      </c>
      <c r="Z14" s="43"/>
      <c r="AA14" s="43"/>
    </row>
    <row r="15" spans="1:29" x14ac:dyDescent="0.25">
      <c r="A15" s="9"/>
      <c r="B15" s="9"/>
      <c r="C15" s="9" t="s">
        <v>31</v>
      </c>
      <c r="D15" s="10"/>
      <c r="E15" s="10">
        <v>1333</v>
      </c>
      <c r="F15" s="10"/>
      <c r="G15" s="10">
        <v>311.20999999999998</v>
      </c>
      <c r="H15" s="10">
        <v>0</v>
      </c>
      <c r="I15" s="10">
        <v>0</v>
      </c>
      <c r="J15" s="10">
        <v>0</v>
      </c>
      <c r="K15" s="10">
        <v>0</v>
      </c>
      <c r="L15" s="10">
        <v>0</v>
      </c>
      <c r="M15" s="41">
        <v>0</v>
      </c>
      <c r="N15" s="43">
        <v>0</v>
      </c>
      <c r="O15" s="41">
        <v>308.19</v>
      </c>
      <c r="P15" s="43">
        <v>0</v>
      </c>
      <c r="Q15" s="41">
        <v>0</v>
      </c>
      <c r="R15" s="43">
        <v>0</v>
      </c>
      <c r="S15" s="41">
        <v>0</v>
      </c>
      <c r="T15" s="43">
        <v>0</v>
      </c>
      <c r="U15" s="41">
        <v>60</v>
      </c>
      <c r="V15" s="43">
        <v>0</v>
      </c>
      <c r="W15" s="41">
        <v>0</v>
      </c>
      <c r="X15" s="43">
        <v>0</v>
      </c>
      <c r="Y15" s="43">
        <v>0</v>
      </c>
      <c r="Z15" s="43"/>
      <c r="AA15" s="43"/>
    </row>
    <row r="16" spans="1:29" x14ac:dyDescent="0.25">
      <c r="A16" s="9"/>
      <c r="B16" s="9"/>
      <c r="C16" s="9" t="s">
        <v>32</v>
      </c>
      <c r="D16" s="10"/>
      <c r="E16" s="10">
        <v>24.36</v>
      </c>
      <c r="F16" s="10"/>
      <c r="G16" s="10">
        <v>40</v>
      </c>
      <c r="H16" s="10">
        <v>0</v>
      </c>
      <c r="I16" s="10">
        <v>40</v>
      </c>
      <c r="J16" s="10">
        <v>0</v>
      </c>
      <c r="K16" s="10">
        <v>82.5</v>
      </c>
      <c r="L16" s="10">
        <v>0</v>
      </c>
      <c r="M16" s="41">
        <v>50</v>
      </c>
      <c r="N16" s="43">
        <v>0</v>
      </c>
      <c r="O16" s="41">
        <v>20000</v>
      </c>
      <c r="P16" s="43">
        <v>0</v>
      </c>
      <c r="Q16" s="41">
        <v>0</v>
      </c>
      <c r="R16" s="43">
        <v>0</v>
      </c>
      <c r="S16" s="41">
        <v>648.49</v>
      </c>
      <c r="T16" s="43">
        <v>0</v>
      </c>
      <c r="U16" s="41">
        <v>0</v>
      </c>
      <c r="V16" s="43">
        <v>0</v>
      </c>
      <c r="W16" s="41">
        <v>0</v>
      </c>
      <c r="X16" s="43">
        <v>0</v>
      </c>
      <c r="Y16" s="43">
        <v>0</v>
      </c>
      <c r="Z16" s="43"/>
      <c r="AA16" s="43"/>
    </row>
    <row r="17" spans="1:28" x14ac:dyDescent="0.25">
      <c r="A17" s="9"/>
      <c r="B17" s="9"/>
      <c r="C17" s="9" t="s">
        <v>33</v>
      </c>
      <c r="D17" s="10">
        <v>3500</v>
      </c>
      <c r="E17" s="10">
        <v>3541</v>
      </c>
      <c r="F17" s="10">
        <v>3500</v>
      </c>
      <c r="G17" s="10">
        <v>3541</v>
      </c>
      <c r="H17" s="10">
        <v>3500</v>
      </c>
      <c r="I17" s="10">
        <v>3541</v>
      </c>
      <c r="J17" s="10">
        <v>3500</v>
      </c>
      <c r="K17" s="10">
        <v>3541</v>
      </c>
      <c r="L17" s="10">
        <v>3541</v>
      </c>
      <c r="M17" s="41">
        <v>3541</v>
      </c>
      <c r="N17" s="43">
        <v>3541</v>
      </c>
      <c r="O17" s="41">
        <v>3541</v>
      </c>
      <c r="P17" s="43">
        <v>3541</v>
      </c>
      <c r="Q17" s="41">
        <v>3541</v>
      </c>
      <c r="R17" s="43">
        <v>3541</v>
      </c>
      <c r="S17" s="41">
        <v>3541</v>
      </c>
      <c r="T17" s="43">
        <v>3541</v>
      </c>
      <c r="U17" s="41">
        <v>3541</v>
      </c>
      <c r="V17" s="43">
        <v>3541</v>
      </c>
      <c r="W17" s="41">
        <v>0</v>
      </c>
      <c r="X17" s="43">
        <v>3541</v>
      </c>
      <c r="Y17" s="43">
        <v>3541</v>
      </c>
      <c r="Z17" s="43"/>
      <c r="AA17" s="43"/>
    </row>
    <row r="18" spans="1:28" x14ac:dyDescent="0.25">
      <c r="A18" s="9"/>
      <c r="B18" s="9"/>
      <c r="C18" s="9" t="s">
        <v>34</v>
      </c>
      <c r="D18" s="10">
        <v>5000</v>
      </c>
      <c r="E18" s="10">
        <v>11677.9</v>
      </c>
      <c r="F18" s="10">
        <v>5000</v>
      </c>
      <c r="G18" s="10">
        <v>6435.03</v>
      </c>
      <c r="H18" s="10">
        <v>5000</v>
      </c>
      <c r="I18" s="10">
        <v>6374.13</v>
      </c>
      <c r="J18" s="10">
        <v>6000</v>
      </c>
      <c r="K18" s="10">
        <v>8136.91</v>
      </c>
      <c r="L18" s="10">
        <v>6300</v>
      </c>
      <c r="M18" s="41">
        <v>5617.95</v>
      </c>
      <c r="N18" s="43">
        <v>7000</v>
      </c>
      <c r="O18" s="41">
        <v>7458.38</v>
      </c>
      <c r="P18" s="43">
        <v>6000</v>
      </c>
      <c r="Q18" s="41">
        <v>3334.91</v>
      </c>
      <c r="R18" s="43">
        <v>7000</v>
      </c>
      <c r="S18" s="41">
        <v>14723.68</v>
      </c>
      <c r="T18" s="43">
        <v>7000</v>
      </c>
      <c r="U18" s="41">
        <v>10043.07</v>
      </c>
      <c r="V18" s="43">
        <v>7000</v>
      </c>
      <c r="W18" s="41">
        <v>7751.74</v>
      </c>
      <c r="X18" s="43">
        <v>9000</v>
      </c>
      <c r="Y18" s="43">
        <v>9000</v>
      </c>
      <c r="Z18" s="43"/>
      <c r="AA18" s="43"/>
    </row>
    <row r="19" spans="1:28" x14ac:dyDescent="0.25">
      <c r="A19" s="9"/>
      <c r="B19" s="9"/>
      <c r="C19" s="9" t="s">
        <v>35</v>
      </c>
      <c r="D19" s="10"/>
      <c r="E19" s="10"/>
      <c r="F19" s="10">
        <v>5600</v>
      </c>
      <c r="G19" s="10">
        <v>5600</v>
      </c>
      <c r="H19" s="10">
        <v>0</v>
      </c>
      <c r="I19" s="10">
        <v>0</v>
      </c>
      <c r="J19" s="10">
        <v>0</v>
      </c>
      <c r="K19" s="10">
        <v>0</v>
      </c>
      <c r="L19" s="10">
        <v>0</v>
      </c>
      <c r="M19" s="41"/>
      <c r="N19" s="43">
        <v>0</v>
      </c>
      <c r="O19" s="41"/>
      <c r="P19" s="43">
        <v>0</v>
      </c>
      <c r="Q19" s="41"/>
      <c r="R19" s="43">
        <v>0</v>
      </c>
      <c r="S19" s="41"/>
      <c r="T19" s="43">
        <v>0</v>
      </c>
      <c r="U19" s="41">
        <v>0</v>
      </c>
      <c r="V19" s="43">
        <v>0</v>
      </c>
      <c r="W19" s="41">
        <v>0</v>
      </c>
      <c r="X19" s="43">
        <v>0</v>
      </c>
      <c r="Y19" s="43">
        <v>0</v>
      </c>
      <c r="Z19" s="43"/>
      <c r="AA19" s="43"/>
    </row>
    <row r="20" spans="1:28" ht="15" customHeight="1" x14ac:dyDescent="0.25">
      <c r="A20" s="9"/>
      <c r="B20" s="9"/>
      <c r="C20" s="9" t="s">
        <v>36</v>
      </c>
      <c r="D20" s="10"/>
      <c r="E20" s="10"/>
      <c r="F20" s="10"/>
      <c r="G20" s="10">
        <v>2500</v>
      </c>
      <c r="H20" s="10"/>
      <c r="I20" s="10">
        <v>0</v>
      </c>
      <c r="J20" s="10">
        <v>0</v>
      </c>
      <c r="K20" s="10">
        <v>0</v>
      </c>
      <c r="L20" s="10">
        <v>0</v>
      </c>
      <c r="M20" s="41"/>
      <c r="N20" s="43">
        <v>0</v>
      </c>
      <c r="O20" s="41"/>
      <c r="P20" s="43">
        <v>0</v>
      </c>
      <c r="Q20" s="41"/>
      <c r="R20" s="43">
        <v>0</v>
      </c>
      <c r="S20" s="41"/>
      <c r="T20" s="43">
        <v>0</v>
      </c>
      <c r="U20" s="41">
        <v>5000</v>
      </c>
      <c r="V20" s="43">
        <v>0</v>
      </c>
      <c r="W20" s="41">
        <v>0</v>
      </c>
      <c r="X20" s="43">
        <v>0</v>
      </c>
      <c r="Y20" s="43">
        <v>0</v>
      </c>
      <c r="Z20" s="43"/>
      <c r="AA20" s="43"/>
    </row>
    <row r="21" spans="1:28" ht="15" customHeight="1" x14ac:dyDescent="0.25">
      <c r="A21" s="9"/>
      <c r="B21" s="9"/>
      <c r="C21" s="9" t="s">
        <v>165</v>
      </c>
      <c r="D21" s="10"/>
      <c r="E21" s="10"/>
      <c r="F21" s="10"/>
      <c r="G21" s="10"/>
      <c r="H21" s="10"/>
      <c r="I21" s="10"/>
      <c r="J21" s="10"/>
      <c r="K21" s="10"/>
      <c r="L21" s="10"/>
      <c r="M21" s="41"/>
      <c r="N21" s="43"/>
      <c r="O21" s="41"/>
      <c r="P21" s="43"/>
      <c r="Q21" s="41"/>
      <c r="R21" s="43"/>
      <c r="S21" s="41"/>
      <c r="T21" s="43"/>
      <c r="U21" s="41"/>
      <c r="V21" s="43"/>
      <c r="W21" s="41">
        <v>31963.25</v>
      </c>
      <c r="X21" s="43">
        <v>0</v>
      </c>
      <c r="Y21" s="43">
        <v>0</v>
      </c>
      <c r="Z21" s="43"/>
      <c r="AA21" s="43"/>
    </row>
    <row r="22" spans="1:28" ht="21" customHeight="1" thickBot="1" x14ac:dyDescent="0.3">
      <c r="A22" s="9"/>
      <c r="B22" s="9"/>
      <c r="C22" s="9" t="s">
        <v>37</v>
      </c>
      <c r="D22" s="11"/>
      <c r="E22" s="11">
        <v>4252.49</v>
      </c>
      <c r="F22" s="11"/>
      <c r="G22" s="11">
        <v>0</v>
      </c>
      <c r="H22" s="11">
        <v>0</v>
      </c>
      <c r="I22" s="11">
        <v>0</v>
      </c>
      <c r="J22" s="11">
        <v>0</v>
      </c>
      <c r="K22" s="11">
        <v>0</v>
      </c>
      <c r="L22" s="11">
        <v>0</v>
      </c>
      <c r="M22" s="32"/>
      <c r="N22" s="44">
        <v>0</v>
      </c>
      <c r="O22" s="32"/>
      <c r="P22" s="44"/>
      <c r="Q22" s="32"/>
      <c r="R22" s="44"/>
      <c r="S22" s="32"/>
      <c r="T22" s="44"/>
      <c r="U22" s="32">
        <v>0</v>
      </c>
      <c r="V22" s="44">
        <v>0</v>
      </c>
      <c r="W22" s="32">
        <v>0</v>
      </c>
      <c r="X22" s="44">
        <v>0</v>
      </c>
      <c r="Y22" s="44">
        <v>0</v>
      </c>
      <c r="Z22" s="44">
        <v>0</v>
      </c>
      <c r="AA22" s="44">
        <v>0</v>
      </c>
    </row>
    <row r="23" spans="1:28" ht="20.45" customHeight="1" x14ac:dyDescent="0.25">
      <c r="A23" s="9"/>
      <c r="B23" s="9"/>
      <c r="C23" s="87" t="s">
        <v>114</v>
      </c>
      <c r="D23" s="88">
        <f t="shared" ref="D23:R23" si="0">ROUND(SUM(D4:D22),5)</f>
        <v>134470</v>
      </c>
      <c r="E23" s="88">
        <f t="shared" si="0"/>
        <v>156638.22</v>
      </c>
      <c r="F23" s="88">
        <f t="shared" si="0"/>
        <v>143202</v>
      </c>
      <c r="G23" s="88">
        <f t="shared" si="0"/>
        <v>158385.37</v>
      </c>
      <c r="H23" s="88">
        <f t="shared" si="0"/>
        <v>139233</v>
      </c>
      <c r="I23" s="88">
        <f t="shared" si="0"/>
        <v>144808.04</v>
      </c>
      <c r="J23" s="88">
        <f t="shared" si="0"/>
        <v>144290</v>
      </c>
      <c r="K23" s="88">
        <f t="shared" si="0"/>
        <v>147915.76</v>
      </c>
      <c r="L23" s="88">
        <f t="shared" si="0"/>
        <v>153066</v>
      </c>
      <c r="M23" s="89">
        <f t="shared" si="0"/>
        <v>152082.51</v>
      </c>
      <c r="N23" s="90">
        <f t="shared" si="0"/>
        <v>152629</v>
      </c>
      <c r="O23" s="89">
        <f t="shared" si="0"/>
        <v>174542.51</v>
      </c>
      <c r="P23" s="90">
        <f t="shared" si="0"/>
        <v>162945</v>
      </c>
      <c r="Q23" s="89">
        <f t="shared" si="0"/>
        <v>165651.73000000001</v>
      </c>
      <c r="R23" s="90">
        <f t="shared" si="0"/>
        <v>160569</v>
      </c>
      <c r="S23" s="89">
        <f t="shared" ref="S23" si="1">ROUND(SUM(S4:S22),5)</f>
        <v>183688.03</v>
      </c>
      <c r="T23" s="89">
        <f t="shared" ref="T23" si="2">ROUND(SUM(T5:T22),5)</f>
        <v>157736</v>
      </c>
      <c r="U23" s="89">
        <f t="shared" ref="U23" si="3">ROUND(SUM(U4:U22),5)</f>
        <v>181259.75</v>
      </c>
      <c r="V23" s="89">
        <f t="shared" ref="V23" si="4">ROUND(SUM(V5:V22),5)</f>
        <v>153942</v>
      </c>
      <c r="W23" s="89">
        <f t="shared" ref="W23:Y23" si="5">ROUND(SUM(W4:W22),5)</f>
        <v>170593.99</v>
      </c>
      <c r="X23" s="89">
        <f t="shared" si="5"/>
        <v>162842</v>
      </c>
      <c r="Y23" s="89">
        <f t="shared" si="5"/>
        <v>159231</v>
      </c>
      <c r="Z23" s="89">
        <f t="shared" ref="Z23:AA23" si="6">ROUND(SUM(Z5:Z22),5)</f>
        <v>0</v>
      </c>
      <c r="AA23" s="89">
        <f t="shared" si="6"/>
        <v>0</v>
      </c>
    </row>
    <row r="24" spans="1:28" x14ac:dyDescent="0.25">
      <c r="A24" s="9"/>
      <c r="B24" s="9"/>
      <c r="C24" s="9" t="s">
        <v>117</v>
      </c>
      <c r="D24" s="10"/>
      <c r="E24" s="10"/>
      <c r="F24" s="10"/>
      <c r="G24" s="10"/>
      <c r="H24" s="10"/>
      <c r="I24" s="10"/>
      <c r="J24" s="10"/>
      <c r="K24" s="10"/>
      <c r="L24" s="10"/>
      <c r="M24" s="41"/>
      <c r="N24" s="43"/>
      <c r="O24" s="41"/>
      <c r="P24" s="43"/>
      <c r="Q24" s="41"/>
      <c r="R24" s="43"/>
      <c r="S24" s="41"/>
      <c r="T24" s="43"/>
      <c r="U24" s="41"/>
      <c r="V24" s="43"/>
      <c r="W24" s="41"/>
      <c r="X24" s="43"/>
      <c r="Y24" s="43"/>
      <c r="Z24" s="43"/>
      <c r="AA24" s="43"/>
    </row>
    <row r="25" spans="1:28" x14ac:dyDescent="0.25">
      <c r="A25" s="9"/>
      <c r="B25" s="9"/>
      <c r="C25" s="9" t="s">
        <v>38</v>
      </c>
      <c r="D25" s="10">
        <v>8000</v>
      </c>
      <c r="E25" s="10">
        <v>8000</v>
      </c>
      <c r="F25" s="10">
        <v>8000</v>
      </c>
      <c r="G25" s="10">
        <v>8166.83</v>
      </c>
      <c r="H25" s="10">
        <v>8000</v>
      </c>
      <c r="I25" s="10">
        <v>7583.48</v>
      </c>
      <c r="J25" s="10">
        <v>8000</v>
      </c>
      <c r="K25" s="10">
        <v>8000.16</v>
      </c>
      <c r="L25" s="10">
        <v>8400</v>
      </c>
      <c r="M25" s="41">
        <v>8400</v>
      </c>
      <c r="N25" s="43">
        <v>9400</v>
      </c>
      <c r="O25" s="41">
        <v>9399.84</v>
      </c>
      <c r="P25" s="43">
        <v>10000</v>
      </c>
      <c r="Q25" s="41">
        <v>9999.84</v>
      </c>
      <c r="R25" s="41">
        <v>10600</v>
      </c>
      <c r="S25" s="41">
        <v>10599.85</v>
      </c>
      <c r="T25" s="41">
        <f>SUM(2750*4)</f>
        <v>11000</v>
      </c>
      <c r="U25" s="41">
        <v>11000</v>
      </c>
      <c r="V25" s="41">
        <v>11000</v>
      </c>
      <c r="W25" s="41">
        <v>7333.44</v>
      </c>
      <c r="X25" s="41">
        <v>11400</v>
      </c>
      <c r="Y25" s="41">
        <v>11400</v>
      </c>
      <c r="Z25" s="41"/>
      <c r="AA25" s="41"/>
    </row>
    <row r="26" spans="1:28" x14ac:dyDescent="0.25">
      <c r="A26" s="9"/>
      <c r="B26" s="9"/>
      <c r="C26" s="9" t="s">
        <v>99</v>
      </c>
      <c r="D26" s="10"/>
      <c r="E26" s="10"/>
      <c r="F26" s="10"/>
      <c r="G26" s="10"/>
      <c r="H26" s="10"/>
      <c r="I26" s="10">
        <v>189.64</v>
      </c>
      <c r="J26" s="10">
        <v>600</v>
      </c>
      <c r="K26" s="10">
        <v>368.56</v>
      </c>
      <c r="L26" s="10">
        <v>400</v>
      </c>
      <c r="M26" s="41">
        <v>598.61</v>
      </c>
      <c r="N26" s="43">
        <v>250</v>
      </c>
      <c r="O26" s="41">
        <v>517.64</v>
      </c>
      <c r="P26" s="43">
        <v>300</v>
      </c>
      <c r="Q26" s="41">
        <v>1128.54</v>
      </c>
      <c r="R26" s="41">
        <v>500</v>
      </c>
      <c r="S26" s="41">
        <v>530.15</v>
      </c>
      <c r="T26" s="41">
        <v>500</v>
      </c>
      <c r="U26" s="41">
        <v>70.56</v>
      </c>
      <c r="V26" s="41">
        <v>500</v>
      </c>
      <c r="W26" s="41">
        <v>794.08</v>
      </c>
      <c r="X26" s="41">
        <v>900</v>
      </c>
      <c r="Y26" s="41">
        <v>900</v>
      </c>
      <c r="Z26" s="41"/>
      <c r="AA26" s="41"/>
    </row>
    <row r="27" spans="1:28" x14ac:dyDescent="0.25">
      <c r="A27" s="9"/>
      <c r="B27" s="9"/>
      <c r="C27" s="9" t="s">
        <v>182</v>
      </c>
      <c r="D27" s="10"/>
      <c r="E27" s="10"/>
      <c r="F27" s="10"/>
      <c r="G27" s="10"/>
      <c r="H27" s="10"/>
      <c r="I27" s="10"/>
      <c r="J27" s="10"/>
      <c r="K27" s="10"/>
      <c r="L27" s="10"/>
      <c r="M27" s="41"/>
      <c r="N27" s="43"/>
      <c r="O27" s="41"/>
      <c r="P27" s="43"/>
      <c r="Q27" s="41"/>
      <c r="R27" s="41"/>
      <c r="S27" s="41"/>
      <c r="T27" s="41"/>
      <c r="U27" s="41"/>
      <c r="V27" s="41"/>
      <c r="W27" s="41"/>
      <c r="X27" s="41">
        <v>0</v>
      </c>
      <c r="Y27" s="41">
        <v>100</v>
      </c>
      <c r="Z27" s="41"/>
      <c r="AA27" s="41"/>
    </row>
    <row r="28" spans="1:28" x14ac:dyDescent="0.25">
      <c r="A28" s="9"/>
      <c r="B28" s="9"/>
      <c r="C28" s="9" t="s">
        <v>39</v>
      </c>
      <c r="D28" s="10">
        <v>2400</v>
      </c>
      <c r="E28" s="10">
        <v>2400</v>
      </c>
      <c r="F28" s="10">
        <v>2400</v>
      </c>
      <c r="G28" s="10">
        <v>2400</v>
      </c>
      <c r="H28" s="10">
        <v>2400</v>
      </c>
      <c r="I28" s="10">
        <v>0</v>
      </c>
      <c r="J28" s="10">
        <v>2400</v>
      </c>
      <c r="K28" s="10">
        <v>2400</v>
      </c>
      <c r="L28" s="10">
        <v>2400</v>
      </c>
      <c r="M28" s="41">
        <v>2400</v>
      </c>
      <c r="N28" s="43">
        <v>2400</v>
      </c>
      <c r="O28" s="41">
        <v>2000</v>
      </c>
      <c r="P28" s="43">
        <v>2400</v>
      </c>
      <c r="Q28" s="41">
        <v>2400</v>
      </c>
      <c r="R28" s="41">
        <v>2400</v>
      </c>
      <c r="S28" s="41">
        <v>2400</v>
      </c>
      <c r="T28" s="41">
        <v>2500</v>
      </c>
      <c r="U28" s="41">
        <v>2500</v>
      </c>
      <c r="V28" s="41">
        <v>2500</v>
      </c>
      <c r="W28" s="41">
        <v>1666.64</v>
      </c>
      <c r="X28" s="41">
        <v>2600</v>
      </c>
      <c r="Y28" s="41">
        <v>2600</v>
      </c>
      <c r="Z28" s="41"/>
      <c r="AA28" s="41"/>
    </row>
    <row r="29" spans="1:28" x14ac:dyDescent="0.25">
      <c r="A29" s="9"/>
      <c r="B29" s="9"/>
      <c r="C29" s="9" t="s">
        <v>40</v>
      </c>
      <c r="D29" s="10">
        <v>250</v>
      </c>
      <c r="E29" s="10">
        <v>950</v>
      </c>
      <c r="F29" s="10">
        <v>250</v>
      </c>
      <c r="G29" s="10">
        <v>0</v>
      </c>
      <c r="H29" s="10">
        <v>0</v>
      </c>
      <c r="I29" s="10">
        <v>0</v>
      </c>
      <c r="J29" s="10">
        <v>0</v>
      </c>
      <c r="K29" s="10">
        <v>1261.0999999999999</v>
      </c>
      <c r="L29" s="10">
        <v>0</v>
      </c>
      <c r="M29" s="41">
        <v>0</v>
      </c>
      <c r="N29" s="43">
        <v>0</v>
      </c>
      <c r="O29" s="41">
        <v>0</v>
      </c>
      <c r="P29" s="43">
        <v>0</v>
      </c>
      <c r="Q29" s="41">
        <v>0</v>
      </c>
      <c r="R29" s="41">
        <v>0</v>
      </c>
      <c r="S29" s="41">
        <v>0</v>
      </c>
      <c r="T29" s="41">
        <v>0</v>
      </c>
      <c r="U29" s="41">
        <v>0</v>
      </c>
      <c r="V29" s="41">
        <v>0</v>
      </c>
      <c r="W29" s="41">
        <v>0</v>
      </c>
      <c r="X29" s="41">
        <v>0</v>
      </c>
      <c r="Y29" s="41">
        <v>0</v>
      </c>
      <c r="Z29" s="41"/>
      <c r="AA29" s="41"/>
    </row>
    <row r="30" spans="1:28" x14ac:dyDescent="0.25">
      <c r="A30" s="9"/>
      <c r="B30" s="9"/>
      <c r="C30" s="9" t="s">
        <v>41</v>
      </c>
      <c r="D30" s="10">
        <v>1380</v>
      </c>
      <c r="E30" s="10">
        <v>2164.94</v>
      </c>
      <c r="F30" s="10">
        <v>1380</v>
      </c>
      <c r="G30" s="10">
        <v>1437.84</v>
      </c>
      <c r="H30" s="10">
        <v>1750</v>
      </c>
      <c r="I30" s="10">
        <v>2200.59</v>
      </c>
      <c r="J30" s="10">
        <v>1750</v>
      </c>
      <c r="K30" s="10">
        <v>4052.96</v>
      </c>
      <c r="L30" s="10">
        <v>2100</v>
      </c>
      <c r="M30" s="41">
        <v>1416.21</v>
      </c>
      <c r="N30" s="43">
        <v>1750</v>
      </c>
      <c r="O30" s="41">
        <v>514.42999999999995</v>
      </c>
      <c r="P30" s="43">
        <v>1000</v>
      </c>
      <c r="Q30" s="41">
        <v>511.25</v>
      </c>
      <c r="R30" s="41">
        <v>1500</v>
      </c>
      <c r="S30" s="41">
        <v>1239.8800000000001</v>
      </c>
      <c r="T30" s="41">
        <v>1500</v>
      </c>
      <c r="U30" s="41">
        <v>886.55</v>
      </c>
      <c r="V30" s="41">
        <v>1000</v>
      </c>
      <c r="W30" s="41">
        <v>814.99</v>
      </c>
      <c r="X30" s="41">
        <v>1000</v>
      </c>
      <c r="Y30" s="41">
        <v>1000</v>
      </c>
      <c r="Z30" s="41"/>
      <c r="AA30" s="41"/>
    </row>
    <row r="31" spans="1:28" x14ac:dyDescent="0.25">
      <c r="A31" s="9"/>
      <c r="B31" s="9"/>
      <c r="C31" s="9" t="s">
        <v>42</v>
      </c>
      <c r="D31" s="10"/>
      <c r="E31" s="10"/>
      <c r="F31" s="10">
        <v>5600</v>
      </c>
      <c r="G31" s="10">
        <v>5757.16</v>
      </c>
      <c r="H31" s="10">
        <v>0</v>
      </c>
      <c r="I31" s="10">
        <v>0</v>
      </c>
      <c r="J31" s="10">
        <v>0</v>
      </c>
      <c r="K31" s="10">
        <v>0</v>
      </c>
      <c r="L31" s="10">
        <v>0</v>
      </c>
      <c r="M31" s="41">
        <v>0</v>
      </c>
      <c r="N31" s="43">
        <v>0</v>
      </c>
      <c r="O31" s="41">
        <v>0</v>
      </c>
      <c r="P31" s="43">
        <v>0</v>
      </c>
      <c r="Q31" s="41">
        <v>0</v>
      </c>
      <c r="R31" s="41">
        <v>0</v>
      </c>
      <c r="S31" s="41"/>
      <c r="T31" s="41">
        <v>0</v>
      </c>
      <c r="U31" s="41">
        <v>0</v>
      </c>
      <c r="V31" s="41">
        <v>0</v>
      </c>
      <c r="W31" s="41">
        <v>0</v>
      </c>
      <c r="X31" s="41">
        <v>0</v>
      </c>
      <c r="Y31" s="41">
        <v>0</v>
      </c>
      <c r="Z31" s="41"/>
      <c r="AA31" s="41"/>
    </row>
    <row r="32" spans="1:28" x14ac:dyDescent="0.25">
      <c r="A32" s="9"/>
      <c r="B32" s="9"/>
      <c r="C32" s="9" t="s">
        <v>43</v>
      </c>
      <c r="D32" s="10">
        <v>4800</v>
      </c>
      <c r="E32" s="10">
        <v>4800</v>
      </c>
      <c r="F32" s="10">
        <v>4800</v>
      </c>
      <c r="G32" s="10">
        <v>4800</v>
      </c>
      <c r="H32" s="10">
        <v>4800</v>
      </c>
      <c r="I32" s="10">
        <v>4800</v>
      </c>
      <c r="J32" s="10">
        <v>4800</v>
      </c>
      <c r="K32" s="10">
        <v>4800</v>
      </c>
      <c r="L32" s="10">
        <v>5040</v>
      </c>
      <c r="M32" s="41">
        <v>5040</v>
      </c>
      <c r="N32" s="43">
        <v>6040</v>
      </c>
      <c r="O32" s="41">
        <v>6040.08</v>
      </c>
      <c r="P32" s="43">
        <v>7000</v>
      </c>
      <c r="Q32" s="41">
        <v>7000.08</v>
      </c>
      <c r="R32" s="41">
        <v>7950</v>
      </c>
      <c r="S32" s="41">
        <v>7950</v>
      </c>
      <c r="T32" s="41">
        <v>8950</v>
      </c>
      <c r="U32" s="41">
        <v>8950</v>
      </c>
      <c r="V32" s="41">
        <v>9450</v>
      </c>
      <c r="W32" s="41">
        <v>6300</v>
      </c>
      <c r="X32" s="41">
        <v>9950</v>
      </c>
      <c r="Y32" s="41">
        <v>9950</v>
      </c>
      <c r="Z32" s="41"/>
      <c r="AA32" s="41"/>
      <c r="AB32" s="41"/>
    </row>
    <row r="33" spans="1:29" x14ac:dyDescent="0.25">
      <c r="A33" s="9"/>
      <c r="B33" s="9"/>
      <c r="C33" s="9" t="s">
        <v>147</v>
      </c>
      <c r="D33" s="10"/>
      <c r="E33" s="10"/>
      <c r="F33" s="10"/>
      <c r="G33" s="10"/>
      <c r="H33" s="10"/>
      <c r="I33" s="10"/>
      <c r="J33" s="10"/>
      <c r="K33" s="10"/>
      <c r="L33" s="10"/>
      <c r="M33" s="41"/>
      <c r="N33" s="43"/>
      <c r="O33" s="41">
        <v>500</v>
      </c>
      <c r="P33" s="43">
        <v>0</v>
      </c>
      <c r="Q33" s="41">
        <v>600</v>
      </c>
      <c r="R33" s="41">
        <v>600</v>
      </c>
      <c r="S33" s="41">
        <v>600</v>
      </c>
      <c r="T33" s="41">
        <v>700</v>
      </c>
      <c r="U33" s="41">
        <v>700</v>
      </c>
      <c r="V33" s="41">
        <v>700</v>
      </c>
      <c r="W33" s="41">
        <v>466.64</v>
      </c>
      <c r="X33" s="41">
        <v>900</v>
      </c>
      <c r="Y33" s="41">
        <v>800</v>
      </c>
      <c r="Z33" s="41"/>
      <c r="AA33" s="41"/>
      <c r="AB33" s="41"/>
      <c r="AC33" s="20"/>
    </row>
    <row r="34" spans="1:29" x14ac:dyDescent="0.25">
      <c r="A34" s="9"/>
      <c r="B34" s="9"/>
      <c r="C34" s="9" t="s">
        <v>148</v>
      </c>
      <c r="D34" s="10"/>
      <c r="E34" s="10"/>
      <c r="F34" s="10"/>
      <c r="G34" s="10"/>
      <c r="H34" s="10"/>
      <c r="I34" s="10"/>
      <c r="J34" s="10"/>
      <c r="K34" s="10"/>
      <c r="L34" s="10"/>
      <c r="M34" s="41"/>
      <c r="N34" s="43"/>
      <c r="O34" s="41">
        <v>999.25</v>
      </c>
      <c r="P34" s="43"/>
      <c r="Q34" s="41">
        <v>0</v>
      </c>
      <c r="R34" s="41">
        <v>0</v>
      </c>
      <c r="S34" s="41">
        <v>0</v>
      </c>
      <c r="T34" s="41">
        <v>0</v>
      </c>
      <c r="U34" s="41">
        <v>0</v>
      </c>
      <c r="V34" s="41">
        <v>0</v>
      </c>
      <c r="W34" s="41">
        <v>0</v>
      </c>
      <c r="X34" s="41">
        <v>0</v>
      </c>
      <c r="Y34" s="41">
        <v>0</v>
      </c>
      <c r="Z34" s="41"/>
      <c r="AA34" s="41"/>
    </row>
    <row r="35" spans="1:29" x14ac:dyDescent="0.25">
      <c r="A35" s="9"/>
      <c r="B35" s="9"/>
      <c r="C35" s="9" t="s">
        <v>44</v>
      </c>
      <c r="D35" s="10">
        <v>200</v>
      </c>
      <c r="E35" s="10">
        <v>353.53</v>
      </c>
      <c r="F35" s="10">
        <v>200</v>
      </c>
      <c r="G35" s="10">
        <v>957.17</v>
      </c>
      <c r="H35" s="10">
        <v>300</v>
      </c>
      <c r="I35" s="10">
        <v>2045.95</v>
      </c>
      <c r="J35" s="10">
        <v>300</v>
      </c>
      <c r="K35" s="10">
        <v>1336.43</v>
      </c>
      <c r="L35" s="10">
        <v>300</v>
      </c>
      <c r="M35" s="41">
        <v>1276.1400000000001</v>
      </c>
      <c r="N35" s="43">
        <v>1000</v>
      </c>
      <c r="O35" s="41">
        <v>1835.31</v>
      </c>
      <c r="P35" s="43">
        <v>1750</v>
      </c>
      <c r="Q35" s="41">
        <v>2318.4899999999998</v>
      </c>
      <c r="R35" s="41">
        <v>1750</v>
      </c>
      <c r="S35" s="41">
        <v>1723.4</v>
      </c>
      <c r="T35" s="41">
        <v>1750</v>
      </c>
      <c r="U35" s="41">
        <v>1920.61</v>
      </c>
      <c r="V35" s="41">
        <v>1750</v>
      </c>
      <c r="W35" s="41">
        <v>241.78</v>
      </c>
      <c r="X35" s="41">
        <v>1750</v>
      </c>
      <c r="Y35" s="41">
        <v>1750</v>
      </c>
      <c r="Z35" s="41"/>
      <c r="AA35" s="41"/>
    </row>
    <row r="36" spans="1:29" x14ac:dyDescent="0.25">
      <c r="A36" s="9"/>
      <c r="B36" s="9"/>
      <c r="C36" s="9" t="s">
        <v>45</v>
      </c>
      <c r="D36" s="10">
        <v>2000</v>
      </c>
      <c r="E36" s="10">
        <v>1295.96</v>
      </c>
      <c r="F36" s="10">
        <v>1750</v>
      </c>
      <c r="G36" s="10">
        <v>8380.2900000000009</v>
      </c>
      <c r="H36" s="10">
        <v>6600</v>
      </c>
      <c r="I36" s="10">
        <v>6898.09</v>
      </c>
      <c r="J36" s="10">
        <v>6600</v>
      </c>
      <c r="K36" s="10">
        <v>6317.23</v>
      </c>
      <c r="L36" s="10">
        <v>6800</v>
      </c>
      <c r="M36" s="41">
        <v>7076.64</v>
      </c>
      <c r="N36" s="43">
        <v>7300</v>
      </c>
      <c r="O36" s="41">
        <v>7599.33</v>
      </c>
      <c r="P36" s="43">
        <v>7800</v>
      </c>
      <c r="Q36" s="41">
        <v>8130.64</v>
      </c>
      <c r="R36" s="41">
        <v>7950</v>
      </c>
      <c r="S36" s="41">
        <v>7381.25</v>
      </c>
      <c r="T36" s="41">
        <v>8950</v>
      </c>
      <c r="U36" s="41">
        <v>7384.2</v>
      </c>
      <c r="V36" s="41">
        <v>9450</v>
      </c>
      <c r="W36" s="41">
        <v>6010.82</v>
      </c>
      <c r="X36" s="41">
        <v>9950</v>
      </c>
      <c r="Y36" s="41">
        <v>9950</v>
      </c>
      <c r="Z36" s="41"/>
      <c r="AA36" s="41"/>
    </row>
    <row r="37" spans="1:29" hidden="1" x14ac:dyDescent="0.25">
      <c r="A37" s="9"/>
      <c r="B37" s="9"/>
      <c r="C37" s="9" t="s">
        <v>46</v>
      </c>
      <c r="D37" s="10">
        <v>1800</v>
      </c>
      <c r="E37" s="10">
        <v>1800</v>
      </c>
      <c r="F37" s="10">
        <v>0</v>
      </c>
      <c r="G37" s="10">
        <v>0</v>
      </c>
      <c r="H37" s="10">
        <v>0</v>
      </c>
      <c r="I37" s="10">
        <v>0</v>
      </c>
      <c r="J37" s="10">
        <v>0</v>
      </c>
      <c r="K37" s="10">
        <v>0</v>
      </c>
      <c r="L37" s="10">
        <v>0</v>
      </c>
      <c r="M37" s="41">
        <v>0</v>
      </c>
      <c r="N37" s="43">
        <v>0</v>
      </c>
      <c r="O37" s="41">
        <v>0</v>
      </c>
      <c r="P37" s="43">
        <v>0</v>
      </c>
      <c r="Q37" s="41">
        <v>0</v>
      </c>
      <c r="R37" s="41">
        <v>0</v>
      </c>
      <c r="S37" s="41">
        <v>0</v>
      </c>
      <c r="T37" s="41"/>
      <c r="U37" s="41">
        <v>0</v>
      </c>
      <c r="V37" s="41"/>
      <c r="W37" s="41">
        <v>0</v>
      </c>
      <c r="X37" s="41"/>
      <c r="Y37" s="41"/>
      <c r="Z37" s="41"/>
      <c r="AA37" s="41"/>
    </row>
    <row r="38" spans="1:29" hidden="1" x14ac:dyDescent="0.25">
      <c r="A38" s="9"/>
      <c r="B38" s="9"/>
      <c r="C38" s="9" t="s">
        <v>47</v>
      </c>
      <c r="D38" s="10">
        <v>300</v>
      </c>
      <c r="E38" s="10">
        <v>225.5</v>
      </c>
      <c r="F38" s="10">
        <v>0</v>
      </c>
      <c r="G38" s="10">
        <v>0</v>
      </c>
      <c r="H38" s="10">
        <v>0</v>
      </c>
      <c r="I38" s="10">
        <v>147</v>
      </c>
      <c r="J38" s="10">
        <v>0</v>
      </c>
      <c r="K38" s="10">
        <v>0</v>
      </c>
      <c r="L38" s="10">
        <v>0</v>
      </c>
      <c r="M38" s="41">
        <v>0</v>
      </c>
      <c r="N38" s="43">
        <v>0</v>
      </c>
      <c r="O38" s="41">
        <v>0</v>
      </c>
      <c r="P38" s="43">
        <v>0</v>
      </c>
      <c r="Q38" s="41">
        <v>0</v>
      </c>
      <c r="R38" s="41">
        <v>0</v>
      </c>
      <c r="S38" s="41">
        <v>0</v>
      </c>
      <c r="T38" s="41"/>
      <c r="U38" s="41">
        <v>0</v>
      </c>
      <c r="V38" s="41"/>
      <c r="W38" s="41">
        <v>0</v>
      </c>
      <c r="X38" s="41"/>
      <c r="Y38" s="41"/>
      <c r="Z38" s="41"/>
      <c r="AA38" s="41"/>
    </row>
    <row r="39" spans="1:29" x14ac:dyDescent="0.25">
      <c r="A39" s="9"/>
      <c r="B39" s="9"/>
      <c r="C39" s="9" t="s">
        <v>48</v>
      </c>
      <c r="D39" s="10">
        <v>7100</v>
      </c>
      <c r="E39" s="10">
        <v>7100.04</v>
      </c>
      <c r="F39" s="10">
        <v>7100</v>
      </c>
      <c r="G39" s="10">
        <v>7100.04</v>
      </c>
      <c r="H39" s="10">
        <v>7100</v>
      </c>
      <c r="I39" s="10">
        <v>7100.04</v>
      </c>
      <c r="J39" s="10">
        <v>7100</v>
      </c>
      <c r="K39" s="10">
        <v>7100.04</v>
      </c>
      <c r="L39" s="10">
        <v>7100</v>
      </c>
      <c r="M39" s="41">
        <v>7100.04</v>
      </c>
      <c r="N39" s="43">
        <v>7300</v>
      </c>
      <c r="O39" s="41">
        <v>7299.96</v>
      </c>
      <c r="P39" s="43">
        <v>7500</v>
      </c>
      <c r="Q39" s="41">
        <v>8190</v>
      </c>
      <c r="R39" s="41">
        <v>10260</v>
      </c>
      <c r="S39" s="41">
        <v>10260</v>
      </c>
      <c r="T39" s="41">
        <v>10460</v>
      </c>
      <c r="U39" s="41">
        <v>10460</v>
      </c>
      <c r="V39" s="41">
        <v>10460</v>
      </c>
      <c r="W39" s="41">
        <v>6973.36</v>
      </c>
      <c r="X39" s="41">
        <v>10560</v>
      </c>
      <c r="Y39" s="41">
        <v>10560</v>
      </c>
      <c r="Z39" s="41"/>
      <c r="AA39" s="41"/>
    </row>
    <row r="40" spans="1:29" x14ac:dyDescent="0.25">
      <c r="A40" s="9"/>
      <c r="B40" s="9"/>
      <c r="C40" s="9" t="s">
        <v>122</v>
      </c>
      <c r="D40" s="10"/>
      <c r="E40" s="10"/>
      <c r="F40" s="10"/>
      <c r="G40" s="10"/>
      <c r="H40" s="10"/>
      <c r="I40" s="10"/>
      <c r="J40" s="10"/>
      <c r="K40" s="10">
        <v>88.81</v>
      </c>
      <c r="L40" s="10"/>
      <c r="M40" s="41">
        <v>110.32</v>
      </c>
      <c r="N40" s="43">
        <v>0</v>
      </c>
      <c r="O40" s="41">
        <v>0</v>
      </c>
      <c r="P40" s="43">
        <v>0</v>
      </c>
      <c r="Q40" s="41">
        <v>727.9</v>
      </c>
      <c r="R40" s="41">
        <v>500</v>
      </c>
      <c r="S40" s="41">
        <v>0</v>
      </c>
      <c r="T40" s="41">
        <v>500</v>
      </c>
      <c r="U40" s="41">
        <v>130.69999999999999</v>
      </c>
      <c r="V40" s="41">
        <v>500</v>
      </c>
      <c r="W40" s="41">
        <v>0</v>
      </c>
      <c r="X40" s="41">
        <v>500</v>
      </c>
      <c r="Y40" s="41">
        <v>500</v>
      </c>
      <c r="Z40" s="41"/>
      <c r="AA40" s="41"/>
    </row>
    <row r="41" spans="1:29" x14ac:dyDescent="0.25">
      <c r="A41" s="9"/>
      <c r="B41" s="9"/>
      <c r="C41" s="9" t="s">
        <v>121</v>
      </c>
      <c r="D41" s="10"/>
      <c r="E41" s="10"/>
      <c r="F41" s="10"/>
      <c r="G41" s="10"/>
      <c r="H41" s="10">
        <v>9500</v>
      </c>
      <c r="I41" s="10">
        <v>9000</v>
      </c>
      <c r="J41" s="10">
        <v>9600</v>
      </c>
      <c r="K41" s="10">
        <v>9000</v>
      </c>
      <c r="L41" s="10">
        <v>9600</v>
      </c>
      <c r="M41" s="41">
        <v>9600</v>
      </c>
      <c r="N41" s="43">
        <v>0</v>
      </c>
      <c r="O41" s="41">
        <v>0</v>
      </c>
      <c r="P41" s="43">
        <v>0</v>
      </c>
      <c r="Q41" s="41">
        <v>0</v>
      </c>
      <c r="R41" s="41">
        <v>0</v>
      </c>
      <c r="S41" s="41">
        <v>0</v>
      </c>
      <c r="T41" s="41">
        <v>0</v>
      </c>
      <c r="U41" s="41">
        <v>0</v>
      </c>
      <c r="V41" s="41">
        <v>0</v>
      </c>
      <c r="W41" s="41">
        <v>0</v>
      </c>
      <c r="X41" s="41">
        <v>0</v>
      </c>
      <c r="Y41" s="41">
        <v>0</v>
      </c>
      <c r="Z41" s="41"/>
      <c r="AA41" s="41"/>
    </row>
    <row r="42" spans="1:29" x14ac:dyDescent="0.25">
      <c r="A42" s="9"/>
      <c r="B42" s="9"/>
      <c r="C42" s="9" t="s">
        <v>49</v>
      </c>
      <c r="D42" s="10">
        <v>3700</v>
      </c>
      <c r="E42" s="10">
        <v>3700</v>
      </c>
      <c r="F42" s="10">
        <v>5500</v>
      </c>
      <c r="G42" s="10">
        <v>5499.96</v>
      </c>
      <c r="H42" s="10">
        <v>6500</v>
      </c>
      <c r="I42" s="10">
        <v>6500.04</v>
      </c>
      <c r="J42" s="10">
        <v>6500</v>
      </c>
      <c r="K42" s="10">
        <v>6500.04</v>
      </c>
      <c r="L42" s="10">
        <v>6695</v>
      </c>
      <c r="M42" s="41">
        <v>6695.04</v>
      </c>
      <c r="N42" s="43">
        <v>6895</v>
      </c>
      <c r="O42" s="41">
        <v>6894.96</v>
      </c>
      <c r="P42" s="43">
        <v>7100</v>
      </c>
      <c r="Q42" s="41">
        <v>7100.04</v>
      </c>
      <c r="R42" s="41">
        <v>7240</v>
      </c>
      <c r="S42" s="41">
        <v>7239.96</v>
      </c>
      <c r="T42" s="41">
        <v>7340</v>
      </c>
      <c r="U42" s="41">
        <v>7340</v>
      </c>
      <c r="V42" s="41">
        <v>7440</v>
      </c>
      <c r="W42" s="41">
        <v>4960</v>
      </c>
      <c r="X42" s="41">
        <v>7540</v>
      </c>
      <c r="Y42" s="41">
        <f>SUM(V42+300)</f>
        <v>7740</v>
      </c>
      <c r="Z42" s="41"/>
      <c r="AA42" s="41"/>
    </row>
    <row r="43" spans="1:29" x14ac:dyDescent="0.25">
      <c r="A43" s="9"/>
      <c r="B43" s="9"/>
      <c r="C43" s="9" t="s">
        <v>97</v>
      </c>
      <c r="D43" s="10"/>
      <c r="E43" s="10"/>
      <c r="F43" s="10"/>
      <c r="G43" s="10">
        <v>521.85</v>
      </c>
      <c r="H43" s="10"/>
      <c r="I43" s="10">
        <v>0</v>
      </c>
      <c r="J43" s="10">
        <v>0</v>
      </c>
      <c r="K43" s="10">
        <v>0</v>
      </c>
      <c r="L43" s="10">
        <v>0</v>
      </c>
      <c r="M43" s="41">
        <v>195.58</v>
      </c>
      <c r="N43" s="43">
        <v>0</v>
      </c>
      <c r="O43" s="41">
        <v>0</v>
      </c>
      <c r="P43" s="43">
        <v>0</v>
      </c>
      <c r="Q43" s="41">
        <v>0</v>
      </c>
      <c r="R43" s="41">
        <v>0</v>
      </c>
      <c r="S43" s="41">
        <v>0</v>
      </c>
      <c r="T43" s="41">
        <v>0</v>
      </c>
      <c r="U43" s="41">
        <v>0</v>
      </c>
      <c r="V43" s="41">
        <v>0</v>
      </c>
      <c r="W43" s="41">
        <v>0</v>
      </c>
      <c r="X43" s="41">
        <v>0</v>
      </c>
      <c r="Y43" s="41">
        <v>0</v>
      </c>
      <c r="Z43" s="41"/>
      <c r="AA43" s="41"/>
    </row>
    <row r="44" spans="1:29" x14ac:dyDescent="0.25">
      <c r="A44" s="9"/>
      <c r="B44" s="9"/>
      <c r="C44" s="9" t="s">
        <v>50</v>
      </c>
      <c r="D44" s="10">
        <v>200</v>
      </c>
      <c r="E44" s="10">
        <v>469.29</v>
      </c>
      <c r="F44" s="10">
        <v>500</v>
      </c>
      <c r="G44" s="10">
        <v>1042.4000000000001</v>
      </c>
      <c r="H44" s="10">
        <v>900</v>
      </c>
      <c r="I44" s="10">
        <v>1330.56</v>
      </c>
      <c r="J44" s="10">
        <v>900</v>
      </c>
      <c r="K44" s="10">
        <v>1625.96</v>
      </c>
      <c r="L44" s="10">
        <v>1800</v>
      </c>
      <c r="M44" s="41">
        <v>1265.79</v>
      </c>
      <c r="N44" s="43">
        <v>1800</v>
      </c>
      <c r="O44" s="41">
        <v>1431.14</v>
      </c>
      <c r="P44" s="43">
        <v>1800</v>
      </c>
      <c r="Q44" s="41">
        <v>1262.5</v>
      </c>
      <c r="R44" s="41">
        <v>1600</v>
      </c>
      <c r="S44" s="41">
        <v>1580.07</v>
      </c>
      <c r="T44" s="41">
        <v>1600</v>
      </c>
      <c r="U44" s="41">
        <v>1233.0999999999999</v>
      </c>
      <c r="V44" s="41">
        <v>1500</v>
      </c>
      <c r="W44" s="41">
        <v>391.65</v>
      </c>
      <c r="X44" s="41">
        <v>1500</v>
      </c>
      <c r="Y44" s="41">
        <v>2700</v>
      </c>
      <c r="Z44" s="41"/>
      <c r="AA44" s="41"/>
    </row>
    <row r="45" spans="1:29" x14ac:dyDescent="0.25">
      <c r="A45" s="9"/>
      <c r="B45" s="9"/>
      <c r="C45" s="9" t="s">
        <v>51</v>
      </c>
      <c r="D45" s="10">
        <v>500</v>
      </c>
      <c r="E45" s="10">
        <v>1320</v>
      </c>
      <c r="F45" s="10">
        <v>700</v>
      </c>
      <c r="G45" s="10">
        <v>1467.75</v>
      </c>
      <c r="H45" s="10">
        <v>700</v>
      </c>
      <c r="I45" s="10">
        <v>700</v>
      </c>
      <c r="J45" s="10">
        <v>700</v>
      </c>
      <c r="K45" s="10">
        <v>0</v>
      </c>
      <c r="L45" s="10">
        <v>700</v>
      </c>
      <c r="M45" s="41">
        <v>1875</v>
      </c>
      <c r="N45" s="43">
        <v>700</v>
      </c>
      <c r="O45" s="41">
        <v>0</v>
      </c>
      <c r="P45" s="43">
        <v>700</v>
      </c>
      <c r="Q45" s="41">
        <v>0</v>
      </c>
      <c r="R45" s="41">
        <v>700</v>
      </c>
      <c r="S45" s="41">
        <v>0</v>
      </c>
      <c r="T45" s="41">
        <v>0</v>
      </c>
      <c r="U45" s="41">
        <v>0</v>
      </c>
      <c r="V45" s="41">
        <v>0</v>
      </c>
      <c r="W45" s="41">
        <v>0</v>
      </c>
      <c r="X45" s="41">
        <v>500</v>
      </c>
      <c r="Y45" s="41">
        <v>500</v>
      </c>
      <c r="Z45" s="41"/>
      <c r="AA45" s="41"/>
    </row>
    <row r="46" spans="1:29" ht="14.45" hidden="1" customHeight="1" x14ac:dyDescent="0.25">
      <c r="A46" s="9"/>
      <c r="B46" s="9"/>
      <c r="C46" s="9" t="s">
        <v>52</v>
      </c>
      <c r="D46" s="10"/>
      <c r="E46" s="10">
        <v>1400</v>
      </c>
      <c r="F46" s="10">
        <v>1600</v>
      </c>
      <c r="G46" s="10">
        <v>1599.96</v>
      </c>
      <c r="H46" s="10">
        <v>0</v>
      </c>
      <c r="I46" s="10">
        <v>0</v>
      </c>
      <c r="J46" s="10">
        <v>0</v>
      </c>
      <c r="K46" s="10">
        <v>0</v>
      </c>
      <c r="L46" s="10">
        <v>0</v>
      </c>
      <c r="M46" s="41">
        <v>0</v>
      </c>
      <c r="N46" s="43">
        <v>0</v>
      </c>
      <c r="O46" s="41">
        <v>0</v>
      </c>
      <c r="P46" s="43">
        <v>0</v>
      </c>
      <c r="Q46" s="41">
        <v>0</v>
      </c>
      <c r="R46" s="41"/>
      <c r="S46" s="41"/>
      <c r="T46" s="41"/>
      <c r="U46" s="41"/>
      <c r="V46" s="41"/>
      <c r="W46" s="41"/>
      <c r="X46" s="41"/>
      <c r="Y46" s="41"/>
      <c r="Z46" s="41"/>
      <c r="AA46" s="41"/>
    </row>
    <row r="47" spans="1:29" ht="14.45" hidden="1" customHeight="1" x14ac:dyDescent="0.25">
      <c r="A47" s="9"/>
      <c r="B47" s="9"/>
      <c r="C47" s="9" t="s">
        <v>53</v>
      </c>
      <c r="D47" s="10"/>
      <c r="E47" s="10"/>
      <c r="F47" s="10">
        <v>1500</v>
      </c>
      <c r="G47" s="10">
        <v>0</v>
      </c>
      <c r="H47" s="10">
        <v>0</v>
      </c>
      <c r="I47" s="10">
        <v>0</v>
      </c>
      <c r="J47" s="10">
        <v>0</v>
      </c>
      <c r="K47" s="10">
        <v>0</v>
      </c>
      <c r="L47" s="10">
        <v>0</v>
      </c>
      <c r="M47" s="41">
        <v>0</v>
      </c>
      <c r="N47" s="43">
        <v>0</v>
      </c>
      <c r="O47" s="41">
        <v>0</v>
      </c>
      <c r="P47" s="43">
        <v>0</v>
      </c>
      <c r="Q47" s="41">
        <v>0</v>
      </c>
      <c r="R47" s="41"/>
      <c r="S47" s="41"/>
      <c r="T47" s="41"/>
      <c r="U47" s="41"/>
      <c r="V47" s="41"/>
      <c r="W47" s="41"/>
      <c r="X47" s="41"/>
      <c r="Y47" s="41"/>
      <c r="Z47" s="41"/>
      <c r="AA47" s="41"/>
    </row>
    <row r="48" spans="1:29" x14ac:dyDescent="0.25">
      <c r="A48" s="9"/>
      <c r="B48" s="9"/>
      <c r="C48" s="9" t="s">
        <v>54</v>
      </c>
      <c r="D48" s="10">
        <v>100</v>
      </c>
      <c r="E48" s="10">
        <v>120</v>
      </c>
      <c r="F48" s="10">
        <v>140</v>
      </c>
      <c r="G48" s="10">
        <v>108</v>
      </c>
      <c r="H48" s="10">
        <v>140</v>
      </c>
      <c r="I48" s="10">
        <v>122.5</v>
      </c>
      <c r="J48" s="10">
        <v>140</v>
      </c>
      <c r="K48" s="10">
        <v>156.6</v>
      </c>
      <c r="L48" s="10">
        <v>200</v>
      </c>
      <c r="M48" s="41">
        <v>247.35</v>
      </c>
      <c r="N48" s="43">
        <v>250</v>
      </c>
      <c r="O48" s="41">
        <v>156</v>
      </c>
      <c r="P48" s="43">
        <v>170</v>
      </c>
      <c r="Q48" s="41">
        <v>180</v>
      </c>
      <c r="R48" s="41">
        <v>180</v>
      </c>
      <c r="S48" s="41">
        <v>153.75</v>
      </c>
      <c r="T48" s="41">
        <v>180</v>
      </c>
      <c r="U48" s="41">
        <v>270</v>
      </c>
      <c r="V48" s="41">
        <v>270</v>
      </c>
      <c r="W48" s="41">
        <v>240</v>
      </c>
      <c r="X48" s="41">
        <v>270</v>
      </c>
      <c r="Y48" s="41">
        <v>270</v>
      </c>
      <c r="Z48" s="41"/>
      <c r="AA48" s="41"/>
    </row>
    <row r="49" spans="1:27" x14ac:dyDescent="0.25">
      <c r="A49" s="9"/>
      <c r="B49" s="9"/>
      <c r="C49" s="9" t="s">
        <v>155</v>
      </c>
      <c r="D49" s="10"/>
      <c r="E49" s="10"/>
      <c r="F49" s="10"/>
      <c r="G49" s="10"/>
      <c r="H49" s="10"/>
      <c r="I49" s="10"/>
      <c r="J49" s="10"/>
      <c r="K49" s="10"/>
      <c r="L49" s="10"/>
      <c r="M49" s="41"/>
      <c r="N49" s="43"/>
      <c r="O49" s="41"/>
      <c r="P49" s="43"/>
      <c r="Q49" s="41"/>
      <c r="R49" s="41"/>
      <c r="S49" s="41">
        <v>7656.25</v>
      </c>
      <c r="T49" s="41">
        <v>0</v>
      </c>
      <c r="U49" s="41">
        <v>0</v>
      </c>
      <c r="V49" s="41">
        <v>0</v>
      </c>
      <c r="W49" s="41">
        <v>0</v>
      </c>
      <c r="X49" s="41">
        <v>0</v>
      </c>
      <c r="Y49" s="41">
        <v>0</v>
      </c>
      <c r="Z49" s="41"/>
      <c r="AA49" s="41"/>
    </row>
    <row r="50" spans="1:27" x14ac:dyDescent="0.25">
      <c r="A50" s="9"/>
      <c r="B50" s="9"/>
      <c r="C50" s="9" t="s">
        <v>167</v>
      </c>
      <c r="D50" s="10"/>
      <c r="E50" s="10"/>
      <c r="F50" s="10"/>
      <c r="G50" s="10"/>
      <c r="H50" s="10"/>
      <c r="I50" s="10"/>
      <c r="J50" s="10"/>
      <c r="K50" s="10"/>
      <c r="L50" s="10">
        <v>4500</v>
      </c>
      <c r="M50" s="41">
        <v>190</v>
      </c>
      <c r="N50" s="45">
        <v>8000</v>
      </c>
      <c r="O50" s="41">
        <v>0</v>
      </c>
      <c r="P50" s="43">
        <v>10000</v>
      </c>
      <c r="Q50" s="41">
        <v>460</v>
      </c>
      <c r="R50" s="43">
        <v>10000</v>
      </c>
      <c r="S50" s="41" t="s">
        <v>15</v>
      </c>
      <c r="T50" s="41">
        <v>10000</v>
      </c>
      <c r="U50" s="41"/>
      <c r="V50" s="41">
        <v>5000</v>
      </c>
      <c r="W50" s="41" t="s">
        <v>15</v>
      </c>
      <c r="X50" s="41">
        <v>5000</v>
      </c>
      <c r="Y50" s="41">
        <v>5000</v>
      </c>
      <c r="Z50" s="41"/>
      <c r="AA50" s="41"/>
    </row>
    <row r="51" spans="1:27" x14ac:dyDescent="0.25">
      <c r="A51" s="9"/>
      <c r="B51" s="9"/>
      <c r="C51" s="9" t="s">
        <v>168</v>
      </c>
      <c r="D51" s="10"/>
      <c r="E51" s="10"/>
      <c r="F51" s="10"/>
      <c r="G51" s="10"/>
      <c r="H51" s="10"/>
      <c r="I51" s="10"/>
      <c r="J51" s="10"/>
      <c r="K51" s="10"/>
      <c r="L51" s="10"/>
      <c r="M51" s="41"/>
      <c r="N51" s="45"/>
      <c r="O51" s="41"/>
      <c r="P51" s="43"/>
      <c r="Q51" s="41"/>
      <c r="R51" s="43"/>
      <c r="S51" s="41"/>
      <c r="T51" s="41"/>
      <c r="U51" s="41"/>
      <c r="V51" s="41"/>
      <c r="W51" s="41">
        <v>7020</v>
      </c>
      <c r="X51" s="41">
        <v>0</v>
      </c>
      <c r="Y51" s="41">
        <v>0</v>
      </c>
      <c r="Z51" s="41"/>
      <c r="AA51" s="41"/>
    </row>
    <row r="52" spans="1:27" x14ac:dyDescent="0.25">
      <c r="A52" s="9"/>
      <c r="B52" s="9"/>
      <c r="C52" s="9" t="s">
        <v>169</v>
      </c>
      <c r="D52" s="10"/>
      <c r="E52" s="10"/>
      <c r="F52" s="10"/>
      <c r="G52" s="10"/>
      <c r="H52" s="10"/>
      <c r="I52" s="10"/>
      <c r="J52" s="10"/>
      <c r="K52" s="10"/>
      <c r="L52" s="10"/>
      <c r="M52" s="41"/>
      <c r="N52" s="45"/>
      <c r="O52" s="41"/>
      <c r="P52" s="43"/>
      <c r="Q52" s="41"/>
      <c r="R52" s="43"/>
      <c r="S52" s="41">
        <v>11375.86</v>
      </c>
      <c r="T52" s="41"/>
      <c r="U52" s="41">
        <v>3808.3</v>
      </c>
      <c r="V52" s="41"/>
      <c r="W52" s="41">
        <v>12889.41</v>
      </c>
      <c r="X52" s="41">
        <v>0</v>
      </c>
      <c r="Y52" s="41">
        <v>0</v>
      </c>
      <c r="Z52" s="41"/>
      <c r="AA52" s="41"/>
    </row>
    <row r="53" spans="1:27" x14ac:dyDescent="0.25">
      <c r="A53" s="9"/>
      <c r="B53" s="9"/>
      <c r="C53" s="9" t="s">
        <v>55</v>
      </c>
      <c r="D53" s="10">
        <v>500</v>
      </c>
      <c r="E53" s="10">
        <v>0</v>
      </c>
      <c r="F53" s="10">
        <v>500</v>
      </c>
      <c r="G53" s="10">
        <v>0</v>
      </c>
      <c r="H53" s="10">
        <v>0</v>
      </c>
      <c r="I53" s="10">
        <v>369.99</v>
      </c>
      <c r="J53" s="10">
        <v>0</v>
      </c>
      <c r="K53" s="10">
        <v>692.99</v>
      </c>
      <c r="L53" s="10">
        <v>1000</v>
      </c>
      <c r="M53" s="41">
        <v>823.49</v>
      </c>
      <c r="N53" s="43">
        <v>1000</v>
      </c>
      <c r="O53" s="41">
        <v>1149.25</v>
      </c>
      <c r="P53" s="43">
        <v>1000</v>
      </c>
      <c r="Q53" s="41">
        <v>893.51</v>
      </c>
      <c r="R53" s="43">
        <v>1000</v>
      </c>
      <c r="S53" s="41">
        <v>0</v>
      </c>
      <c r="T53" s="41">
        <v>0</v>
      </c>
      <c r="U53" s="41">
        <v>0</v>
      </c>
      <c r="V53" s="41">
        <v>0</v>
      </c>
      <c r="W53" s="41">
        <v>0</v>
      </c>
      <c r="X53" s="41">
        <v>0</v>
      </c>
      <c r="Y53" s="41">
        <v>0</v>
      </c>
      <c r="Z53" s="41"/>
      <c r="AA53" s="41"/>
    </row>
    <row r="54" spans="1:27" x14ac:dyDescent="0.25">
      <c r="A54" s="9"/>
      <c r="B54" s="9"/>
      <c r="C54" s="9" t="s">
        <v>56</v>
      </c>
      <c r="D54" s="10">
        <v>15000</v>
      </c>
      <c r="E54" s="10">
        <v>21021.78</v>
      </c>
      <c r="F54" s="10">
        <v>15000</v>
      </c>
      <c r="G54" s="10">
        <v>17299.46</v>
      </c>
      <c r="H54" s="10">
        <v>21000</v>
      </c>
      <c r="I54" s="10">
        <v>17442.14</v>
      </c>
      <c r="J54" s="10">
        <v>19000</v>
      </c>
      <c r="K54" s="10">
        <v>16150.47</v>
      </c>
      <c r="L54" s="10">
        <v>18000</v>
      </c>
      <c r="M54" s="41">
        <v>13472.96</v>
      </c>
      <c r="N54" s="43">
        <v>17000</v>
      </c>
      <c r="O54" s="41">
        <v>17199.12</v>
      </c>
      <c r="P54" s="43">
        <v>17000</v>
      </c>
      <c r="Q54" s="41">
        <v>17074.73</v>
      </c>
      <c r="R54" s="43">
        <v>16500</v>
      </c>
      <c r="S54" s="41">
        <v>15472.31</v>
      </c>
      <c r="T54" s="41">
        <v>13000</v>
      </c>
      <c r="U54" s="41">
        <v>13665.01</v>
      </c>
      <c r="V54" s="41">
        <v>13500</v>
      </c>
      <c r="W54" s="41">
        <v>12112.97</v>
      </c>
      <c r="X54" s="41">
        <v>15000</v>
      </c>
      <c r="Y54" s="41">
        <v>15000</v>
      </c>
      <c r="Z54" s="41"/>
      <c r="AA54" s="41"/>
    </row>
    <row r="55" spans="1:27" hidden="1" x14ac:dyDescent="0.25">
      <c r="A55" s="9"/>
      <c r="B55" s="9"/>
      <c r="C55" s="9" t="s">
        <v>100</v>
      </c>
      <c r="D55" s="10"/>
      <c r="E55" s="10"/>
      <c r="F55" s="10"/>
      <c r="G55" s="10"/>
      <c r="H55" s="10"/>
      <c r="I55" s="10">
        <v>1000</v>
      </c>
      <c r="J55" s="10">
        <v>1000</v>
      </c>
      <c r="K55" s="10">
        <v>1000</v>
      </c>
      <c r="L55" s="10">
        <v>1000</v>
      </c>
      <c r="M55" s="41">
        <v>1000</v>
      </c>
      <c r="N55" s="43">
        <v>0</v>
      </c>
      <c r="O55" s="41">
        <v>0</v>
      </c>
      <c r="P55" s="43">
        <v>0</v>
      </c>
      <c r="Q55" s="41">
        <v>0</v>
      </c>
      <c r="R55" s="43">
        <v>0</v>
      </c>
      <c r="S55" s="41">
        <v>0</v>
      </c>
      <c r="T55" s="41"/>
      <c r="U55" s="41">
        <v>0</v>
      </c>
      <c r="V55" s="41"/>
      <c r="W55" s="41">
        <v>0</v>
      </c>
      <c r="X55" s="41"/>
      <c r="Y55" s="41"/>
      <c r="Z55" s="41"/>
      <c r="AA55" s="41"/>
    </row>
    <row r="56" spans="1:27" x14ac:dyDescent="0.25">
      <c r="A56" s="9"/>
      <c r="B56" s="9"/>
      <c r="C56" s="9" t="s">
        <v>125</v>
      </c>
      <c r="D56" s="10">
        <v>1000</v>
      </c>
      <c r="E56" s="10">
        <v>1388.04</v>
      </c>
      <c r="F56" s="10">
        <v>1000</v>
      </c>
      <c r="G56" s="10">
        <v>917.28</v>
      </c>
      <c r="H56" s="10">
        <v>1000</v>
      </c>
      <c r="I56" s="10">
        <v>1223.22</v>
      </c>
      <c r="J56" s="10">
        <v>1000</v>
      </c>
      <c r="K56" s="10">
        <v>601.38</v>
      </c>
      <c r="L56" s="10">
        <v>1200</v>
      </c>
      <c r="M56" s="41">
        <v>2188.5100000000002</v>
      </c>
      <c r="N56" s="43">
        <v>1500</v>
      </c>
      <c r="O56" s="41">
        <v>1171.6500000000001</v>
      </c>
      <c r="P56" s="43">
        <v>1500</v>
      </c>
      <c r="Q56" s="41">
        <v>1868.45</v>
      </c>
      <c r="R56" s="41">
        <v>1500</v>
      </c>
      <c r="S56" s="41">
        <v>1438.38</v>
      </c>
      <c r="T56" s="41">
        <v>1300</v>
      </c>
      <c r="U56" s="41">
        <v>1195</v>
      </c>
      <c r="V56" s="41">
        <v>1000</v>
      </c>
      <c r="W56" s="41">
        <v>1159.71</v>
      </c>
      <c r="X56" s="41">
        <v>1300</v>
      </c>
      <c r="Y56" s="41">
        <v>1300</v>
      </c>
      <c r="Z56" s="41"/>
      <c r="AA56" s="41"/>
    </row>
    <row r="57" spans="1:27" x14ac:dyDescent="0.25">
      <c r="A57" s="9"/>
      <c r="B57" s="9"/>
      <c r="C57" s="9" t="s">
        <v>57</v>
      </c>
      <c r="D57" s="10">
        <v>11000</v>
      </c>
      <c r="E57" s="10">
        <v>9786.85</v>
      </c>
      <c r="F57" s="10">
        <v>11000</v>
      </c>
      <c r="G57" s="10">
        <v>11119.24</v>
      </c>
      <c r="H57" s="10">
        <v>12000</v>
      </c>
      <c r="I57" s="10">
        <v>11147.42</v>
      </c>
      <c r="J57" s="10">
        <v>12000</v>
      </c>
      <c r="K57" s="10">
        <v>11075.66</v>
      </c>
      <c r="L57" s="10">
        <v>11300</v>
      </c>
      <c r="M57" s="41">
        <v>10425.89</v>
      </c>
      <c r="N57" s="43">
        <v>11300</v>
      </c>
      <c r="O57" s="41">
        <v>10763</v>
      </c>
      <c r="P57" s="43">
        <v>11000</v>
      </c>
      <c r="Q57" s="41">
        <v>11258.11</v>
      </c>
      <c r="R57" s="41">
        <v>11500</v>
      </c>
      <c r="S57" s="41">
        <v>10674.44</v>
      </c>
      <c r="T57" s="41">
        <v>11500</v>
      </c>
      <c r="U57" s="41">
        <v>11237.06</v>
      </c>
      <c r="V57" s="41">
        <v>11500</v>
      </c>
      <c r="W57" s="41">
        <v>12028.36</v>
      </c>
      <c r="X57" s="41">
        <v>12500</v>
      </c>
      <c r="Y57" s="41">
        <v>12500</v>
      </c>
      <c r="Z57" s="41"/>
      <c r="AA57" s="41"/>
    </row>
    <row r="58" spans="1:27" x14ac:dyDescent="0.25">
      <c r="A58" s="9"/>
      <c r="B58" s="9"/>
      <c r="C58" s="9" t="s">
        <v>58</v>
      </c>
      <c r="D58" s="10">
        <v>700</v>
      </c>
      <c r="E58" s="10">
        <v>245</v>
      </c>
      <c r="F58" s="10">
        <v>700</v>
      </c>
      <c r="G58" s="10">
        <v>1669</v>
      </c>
      <c r="H58" s="10">
        <v>1000</v>
      </c>
      <c r="I58" s="10">
        <v>550</v>
      </c>
      <c r="J58" s="10">
        <v>1000</v>
      </c>
      <c r="K58" s="10">
        <v>620</v>
      </c>
      <c r="L58" s="10">
        <v>500</v>
      </c>
      <c r="M58" s="41">
        <v>225</v>
      </c>
      <c r="N58" s="43">
        <v>500</v>
      </c>
      <c r="O58" s="41">
        <v>645</v>
      </c>
      <c r="P58" s="43">
        <v>645</v>
      </c>
      <c r="Q58" s="41">
        <v>500</v>
      </c>
      <c r="R58" s="41">
        <v>550</v>
      </c>
      <c r="S58" s="41">
        <v>945</v>
      </c>
      <c r="T58" s="41">
        <v>300</v>
      </c>
      <c r="U58" s="41">
        <v>400</v>
      </c>
      <c r="V58" s="41">
        <v>400</v>
      </c>
      <c r="W58" s="41">
        <v>200</v>
      </c>
      <c r="X58" s="41">
        <v>400</v>
      </c>
      <c r="Y58" s="41">
        <v>400</v>
      </c>
      <c r="Z58" s="41"/>
      <c r="AA58" s="41"/>
    </row>
    <row r="59" spans="1:27" x14ac:dyDescent="0.25">
      <c r="A59" s="9"/>
      <c r="B59" s="9"/>
      <c r="C59" s="9" t="s">
        <v>59</v>
      </c>
      <c r="D59" s="10"/>
      <c r="E59" s="10"/>
      <c r="F59" s="10"/>
      <c r="G59" s="10">
        <v>28</v>
      </c>
      <c r="H59" s="10">
        <v>0</v>
      </c>
      <c r="I59" s="10">
        <v>15</v>
      </c>
      <c r="J59" s="10">
        <v>15</v>
      </c>
      <c r="K59" s="10">
        <v>15</v>
      </c>
      <c r="L59" s="10">
        <v>15</v>
      </c>
      <c r="M59" s="41">
        <v>15</v>
      </c>
      <c r="N59" s="43">
        <v>15</v>
      </c>
      <c r="O59" s="41">
        <v>15</v>
      </c>
      <c r="P59" s="43">
        <v>15</v>
      </c>
      <c r="Q59" s="41">
        <v>20</v>
      </c>
      <c r="R59" s="41">
        <v>20</v>
      </c>
      <c r="S59" s="41">
        <v>20</v>
      </c>
      <c r="T59" s="41">
        <v>20</v>
      </c>
      <c r="U59" s="41">
        <v>25</v>
      </c>
      <c r="V59" s="41">
        <v>25</v>
      </c>
      <c r="W59" s="41">
        <v>25</v>
      </c>
      <c r="X59" s="41">
        <v>25</v>
      </c>
      <c r="Y59" s="41">
        <v>25</v>
      </c>
      <c r="Z59" s="41"/>
      <c r="AA59" s="41"/>
    </row>
    <row r="60" spans="1:27" hidden="1" x14ac:dyDescent="0.25">
      <c r="A60" s="9"/>
      <c r="B60" s="9"/>
      <c r="C60" s="9" t="s">
        <v>60</v>
      </c>
      <c r="D60" s="10">
        <v>2500</v>
      </c>
      <c r="E60" s="10">
        <v>544.83000000000004</v>
      </c>
      <c r="F60" s="10">
        <v>2500</v>
      </c>
      <c r="G60" s="10">
        <v>0</v>
      </c>
      <c r="H60" s="10">
        <v>3000</v>
      </c>
      <c r="I60" s="10">
        <v>0</v>
      </c>
      <c r="J60" s="10">
        <v>3000</v>
      </c>
      <c r="K60" s="10">
        <v>0</v>
      </c>
      <c r="L60" s="10">
        <v>1500</v>
      </c>
      <c r="M60" s="41">
        <v>0</v>
      </c>
      <c r="N60" s="43">
        <v>0</v>
      </c>
      <c r="O60" s="41">
        <v>0</v>
      </c>
      <c r="P60" s="43">
        <v>0</v>
      </c>
      <c r="Q60" s="41">
        <v>0</v>
      </c>
      <c r="R60" s="41">
        <v>0</v>
      </c>
      <c r="S60" s="41">
        <v>0</v>
      </c>
      <c r="T60" s="41"/>
      <c r="U60" s="41">
        <v>0</v>
      </c>
      <c r="V60" s="41"/>
      <c r="W60" s="41">
        <v>0</v>
      </c>
      <c r="X60" s="41"/>
      <c r="Y60" s="41"/>
      <c r="Z60" s="41"/>
      <c r="AA60" s="41"/>
    </row>
    <row r="61" spans="1:27" ht="14.45" hidden="1" customHeight="1" x14ac:dyDescent="0.25">
      <c r="A61" s="9"/>
      <c r="B61" s="9"/>
      <c r="C61" s="9" t="s">
        <v>61</v>
      </c>
      <c r="D61" s="10">
        <v>500</v>
      </c>
      <c r="E61" s="10">
        <v>0</v>
      </c>
      <c r="F61" s="10">
        <v>500</v>
      </c>
      <c r="G61" s="10">
        <v>0</v>
      </c>
      <c r="H61" s="10">
        <v>0</v>
      </c>
      <c r="I61" s="10">
        <v>0</v>
      </c>
      <c r="J61" s="10">
        <v>0</v>
      </c>
      <c r="K61" s="10">
        <v>0</v>
      </c>
      <c r="L61" s="10">
        <v>0</v>
      </c>
      <c r="M61" s="41">
        <v>0</v>
      </c>
      <c r="N61" s="43">
        <v>0</v>
      </c>
      <c r="O61" s="41">
        <v>0</v>
      </c>
      <c r="P61" s="43">
        <v>0</v>
      </c>
      <c r="Q61" s="41">
        <v>0</v>
      </c>
      <c r="R61" s="41"/>
      <c r="S61" s="41"/>
      <c r="T61" s="41"/>
      <c r="U61" s="41"/>
      <c r="V61" s="41"/>
      <c r="W61" s="41"/>
      <c r="X61" s="41"/>
      <c r="Y61" s="41"/>
      <c r="Z61" s="41"/>
      <c r="AA61" s="41"/>
    </row>
    <row r="62" spans="1:27" x14ac:dyDescent="0.25">
      <c r="A62" s="9"/>
      <c r="B62" s="9"/>
      <c r="C62" s="9" t="s">
        <v>62</v>
      </c>
      <c r="D62" s="10">
        <v>1500</v>
      </c>
      <c r="E62" s="10">
        <v>1500</v>
      </c>
      <c r="F62" s="10">
        <v>1500</v>
      </c>
      <c r="G62" s="10">
        <v>1500</v>
      </c>
      <c r="H62" s="10">
        <v>1500</v>
      </c>
      <c r="I62" s="10">
        <v>1500</v>
      </c>
      <c r="J62" s="10">
        <v>1500</v>
      </c>
      <c r="K62" s="10">
        <v>1500</v>
      </c>
      <c r="L62" s="10">
        <v>1500</v>
      </c>
      <c r="M62" s="41">
        <v>1500</v>
      </c>
      <c r="N62" s="43">
        <v>1500</v>
      </c>
      <c r="O62" s="41">
        <v>1500</v>
      </c>
      <c r="P62" s="43">
        <v>1550</v>
      </c>
      <c r="Q62" s="41">
        <v>1550.04</v>
      </c>
      <c r="R62" s="41">
        <v>1550</v>
      </c>
      <c r="S62" s="41">
        <v>1550.04</v>
      </c>
      <c r="T62" s="41">
        <v>1550</v>
      </c>
      <c r="U62" s="41">
        <v>1550</v>
      </c>
      <c r="V62" s="41">
        <v>1550</v>
      </c>
      <c r="W62" s="41">
        <v>1033.3599999999999</v>
      </c>
      <c r="X62" s="41">
        <v>1600</v>
      </c>
      <c r="Y62" s="41">
        <v>1600</v>
      </c>
      <c r="Z62" s="41"/>
      <c r="AA62" s="41"/>
    </row>
    <row r="63" spans="1:27" x14ac:dyDescent="0.25">
      <c r="A63" s="9"/>
      <c r="B63" s="9"/>
      <c r="C63" s="9" t="s">
        <v>63</v>
      </c>
      <c r="D63" s="10">
        <v>900</v>
      </c>
      <c r="E63" s="10">
        <v>570.5</v>
      </c>
      <c r="F63" s="10">
        <v>500</v>
      </c>
      <c r="G63" s="10">
        <v>245</v>
      </c>
      <c r="H63" s="10">
        <v>250</v>
      </c>
      <c r="I63" s="10">
        <v>262.5</v>
      </c>
      <c r="J63" s="10">
        <v>400</v>
      </c>
      <c r="K63" s="10">
        <v>0</v>
      </c>
      <c r="L63" s="10">
        <v>400</v>
      </c>
      <c r="M63" s="41">
        <v>150</v>
      </c>
      <c r="N63" s="43">
        <v>400</v>
      </c>
      <c r="O63" s="41">
        <v>300</v>
      </c>
      <c r="P63" s="43">
        <v>400</v>
      </c>
      <c r="Q63" s="41">
        <v>0</v>
      </c>
      <c r="R63" s="41">
        <v>400</v>
      </c>
      <c r="S63" s="41">
        <v>0</v>
      </c>
      <c r="T63" s="41">
        <v>400</v>
      </c>
      <c r="U63" s="41">
        <v>0</v>
      </c>
      <c r="V63" s="41">
        <v>200</v>
      </c>
      <c r="W63" s="41">
        <v>0</v>
      </c>
      <c r="X63" s="41">
        <v>200</v>
      </c>
      <c r="Y63" s="41">
        <v>200</v>
      </c>
      <c r="Z63" s="41"/>
      <c r="AA63" s="41"/>
    </row>
    <row r="64" spans="1:27" x14ac:dyDescent="0.25">
      <c r="A64" s="9"/>
      <c r="B64" s="9"/>
      <c r="C64" s="9" t="s">
        <v>64</v>
      </c>
      <c r="D64" s="10">
        <v>120</v>
      </c>
      <c r="E64" s="10">
        <v>262</v>
      </c>
      <c r="F64" s="10">
        <v>120</v>
      </c>
      <c r="G64" s="10">
        <v>120</v>
      </c>
      <c r="H64" s="10">
        <v>120</v>
      </c>
      <c r="I64" s="10">
        <v>120</v>
      </c>
      <c r="J64" s="10">
        <v>120</v>
      </c>
      <c r="K64" s="10">
        <v>120</v>
      </c>
      <c r="L64" s="10">
        <v>120</v>
      </c>
      <c r="M64" s="41">
        <v>120</v>
      </c>
      <c r="N64" s="43">
        <v>120</v>
      </c>
      <c r="O64" s="41">
        <v>120</v>
      </c>
      <c r="P64" s="43">
        <v>120</v>
      </c>
      <c r="Q64" s="41">
        <v>120</v>
      </c>
      <c r="R64" s="41">
        <v>120</v>
      </c>
      <c r="S64" s="41">
        <v>120</v>
      </c>
      <c r="T64" s="41">
        <v>120</v>
      </c>
      <c r="U64" s="41">
        <v>120</v>
      </c>
      <c r="V64" s="41">
        <v>120</v>
      </c>
      <c r="W64" s="41">
        <v>80</v>
      </c>
      <c r="X64" s="41">
        <v>120</v>
      </c>
      <c r="Y64" s="41">
        <v>120</v>
      </c>
      <c r="Z64" s="41"/>
      <c r="AA64" s="41"/>
    </row>
    <row r="65" spans="1:29" x14ac:dyDescent="0.25">
      <c r="A65" s="9"/>
      <c r="B65" s="9"/>
      <c r="C65" s="9" t="s">
        <v>65</v>
      </c>
      <c r="D65" s="10">
        <v>10</v>
      </c>
      <c r="E65" s="10">
        <v>0</v>
      </c>
      <c r="F65" s="10">
        <v>10</v>
      </c>
      <c r="G65" s="10">
        <v>0</v>
      </c>
      <c r="H65" s="10">
        <v>0</v>
      </c>
      <c r="I65" s="10">
        <v>0</v>
      </c>
      <c r="J65" s="10">
        <v>0</v>
      </c>
      <c r="K65" s="10">
        <v>0</v>
      </c>
      <c r="L65" s="10">
        <v>0</v>
      </c>
      <c r="M65" s="41">
        <v>0</v>
      </c>
      <c r="N65" s="43">
        <v>0</v>
      </c>
      <c r="O65" s="41">
        <v>0</v>
      </c>
      <c r="P65" s="43">
        <v>0</v>
      </c>
      <c r="Q65" s="41">
        <v>0</v>
      </c>
      <c r="R65" s="41">
        <v>0</v>
      </c>
      <c r="S65" s="41">
        <v>0</v>
      </c>
      <c r="T65" s="41">
        <v>0</v>
      </c>
      <c r="U65" s="41">
        <v>0</v>
      </c>
      <c r="V65" s="41">
        <v>0</v>
      </c>
      <c r="W65" s="41">
        <v>0</v>
      </c>
      <c r="X65" s="41">
        <v>0</v>
      </c>
      <c r="Y65" s="41">
        <v>0</v>
      </c>
      <c r="Z65" s="41"/>
      <c r="AA65" s="41"/>
    </row>
    <row r="66" spans="1:29" x14ac:dyDescent="0.25">
      <c r="A66" s="9"/>
      <c r="B66" s="9"/>
      <c r="C66" s="9" t="s">
        <v>66</v>
      </c>
      <c r="D66" s="10">
        <v>37080</v>
      </c>
      <c r="E66" s="10">
        <v>37038.21</v>
      </c>
      <c r="F66" s="10">
        <v>37822</v>
      </c>
      <c r="G66" s="10">
        <v>37793.65</v>
      </c>
      <c r="H66" s="10">
        <v>38957</v>
      </c>
      <c r="I66" s="10">
        <v>40324.26</v>
      </c>
      <c r="J66" s="10">
        <v>40125</v>
      </c>
      <c r="K66" s="10">
        <v>40125.019999999997</v>
      </c>
      <c r="L66" s="25">
        <v>41329</v>
      </c>
      <c r="M66" s="41">
        <v>37117.82</v>
      </c>
      <c r="N66" s="45">
        <v>38500</v>
      </c>
      <c r="O66" s="41">
        <v>38899.910000000003</v>
      </c>
      <c r="P66" s="43">
        <v>39655</v>
      </c>
      <c r="Q66" s="41">
        <v>36717.58</v>
      </c>
      <c r="R66" s="43">
        <v>40870</v>
      </c>
      <c r="S66" s="41">
        <v>26175.31</v>
      </c>
      <c r="T66" s="41">
        <v>46000</v>
      </c>
      <c r="U66" s="41">
        <v>45999.99</v>
      </c>
      <c r="V66" s="41">
        <v>48000</v>
      </c>
      <c r="W66" s="41">
        <v>33230.800000000003</v>
      </c>
      <c r="X66" s="41">
        <v>50000</v>
      </c>
      <c r="Y66" s="41">
        <v>51840</v>
      </c>
      <c r="Z66" s="41"/>
      <c r="AA66" s="41"/>
      <c r="AB66" s="41"/>
    </row>
    <row r="67" spans="1:29" x14ac:dyDescent="0.25">
      <c r="A67" s="9"/>
      <c r="B67" s="9"/>
      <c r="C67" s="9" t="s">
        <v>124</v>
      </c>
      <c r="D67" s="10"/>
      <c r="E67" s="10"/>
      <c r="F67" s="10"/>
      <c r="G67" s="10">
        <v>663.98</v>
      </c>
      <c r="H67" s="10"/>
      <c r="I67" s="10">
        <v>15</v>
      </c>
      <c r="J67" s="10">
        <v>0</v>
      </c>
      <c r="K67" s="10">
        <v>0</v>
      </c>
      <c r="L67" s="10">
        <v>0</v>
      </c>
      <c r="M67" s="41">
        <v>306.61</v>
      </c>
      <c r="N67" s="43">
        <v>100</v>
      </c>
      <c r="O67" s="41">
        <v>167.89</v>
      </c>
      <c r="P67" s="43">
        <v>100</v>
      </c>
      <c r="Q67" s="41">
        <v>131.78</v>
      </c>
      <c r="R67" s="41">
        <v>100</v>
      </c>
      <c r="S67" s="41">
        <v>232.89</v>
      </c>
      <c r="T67" s="41">
        <v>200</v>
      </c>
      <c r="U67" s="41">
        <v>0</v>
      </c>
      <c r="V67" s="41">
        <v>0</v>
      </c>
      <c r="W67" s="41">
        <v>168.77</v>
      </c>
      <c r="X67" s="41">
        <v>150</v>
      </c>
      <c r="Y67" s="41">
        <v>150</v>
      </c>
      <c r="Z67" s="41"/>
      <c r="AA67" s="41"/>
    </row>
    <row r="68" spans="1:29" x14ac:dyDescent="0.25">
      <c r="A68" s="9"/>
      <c r="B68" s="9"/>
      <c r="C68" s="9" t="s">
        <v>67</v>
      </c>
      <c r="D68" s="10">
        <v>2900</v>
      </c>
      <c r="E68" s="10">
        <v>2633.4</v>
      </c>
      <c r="F68" s="10">
        <v>2900</v>
      </c>
      <c r="G68" s="10">
        <v>3285.07</v>
      </c>
      <c r="H68" s="10">
        <v>3200</v>
      </c>
      <c r="I68" s="10">
        <v>2671.8</v>
      </c>
      <c r="J68" s="10">
        <v>3200</v>
      </c>
      <c r="K68" s="10">
        <v>2567.36</v>
      </c>
      <c r="L68" s="10">
        <v>2750</v>
      </c>
      <c r="M68" s="41">
        <v>3888.39</v>
      </c>
      <c r="N68" s="43">
        <v>2300</v>
      </c>
      <c r="O68" s="41">
        <v>2019.96</v>
      </c>
      <c r="P68" s="43">
        <v>2000</v>
      </c>
      <c r="Q68" s="41">
        <v>2210.38</v>
      </c>
      <c r="R68" s="43">
        <v>2100</v>
      </c>
      <c r="S68" s="41">
        <v>2205.33</v>
      </c>
      <c r="T68" s="43">
        <v>2100</v>
      </c>
      <c r="U68" s="41">
        <v>1992.04</v>
      </c>
      <c r="V68" s="43">
        <v>2100</v>
      </c>
      <c r="W68" s="41">
        <v>1413.1</v>
      </c>
      <c r="X68" s="43">
        <v>2200</v>
      </c>
      <c r="Y68" s="43">
        <v>2200</v>
      </c>
      <c r="Z68" s="43"/>
      <c r="AA68" s="43"/>
    </row>
    <row r="69" spans="1:29" x14ac:dyDescent="0.25">
      <c r="A69" s="9"/>
      <c r="B69" s="9"/>
      <c r="C69" s="9" t="s">
        <v>68</v>
      </c>
      <c r="D69" s="10">
        <v>100</v>
      </c>
      <c r="E69" s="10">
        <v>70</v>
      </c>
      <c r="F69" s="10">
        <v>100</v>
      </c>
      <c r="G69" s="10">
        <v>37</v>
      </c>
      <c r="H69" s="10">
        <v>100</v>
      </c>
      <c r="I69" s="10">
        <v>218.72</v>
      </c>
      <c r="J69" s="10">
        <v>100</v>
      </c>
      <c r="K69" s="10">
        <v>50</v>
      </c>
      <c r="L69" s="10">
        <v>100</v>
      </c>
      <c r="M69" s="41">
        <v>160.05000000000001</v>
      </c>
      <c r="N69" s="43">
        <v>175</v>
      </c>
      <c r="O69" s="41">
        <v>63.49</v>
      </c>
      <c r="P69" s="43">
        <v>120</v>
      </c>
      <c r="Q69" s="41">
        <v>25</v>
      </c>
      <c r="R69" s="43">
        <v>100</v>
      </c>
      <c r="S69" s="41">
        <v>25</v>
      </c>
      <c r="T69" s="43">
        <v>0</v>
      </c>
      <c r="U69" s="41">
        <v>45.39</v>
      </c>
      <c r="V69" s="43">
        <v>50</v>
      </c>
      <c r="W69" s="41">
        <v>76.02</v>
      </c>
      <c r="X69" s="43">
        <v>75</v>
      </c>
      <c r="Y69" s="43">
        <v>75</v>
      </c>
      <c r="Z69" s="43"/>
      <c r="AA69" s="43"/>
    </row>
    <row r="70" spans="1:29" x14ac:dyDescent="0.25">
      <c r="A70" s="9"/>
      <c r="B70" s="9"/>
      <c r="C70" s="9" t="s">
        <v>149</v>
      </c>
      <c r="D70" s="10"/>
      <c r="E70" s="10"/>
      <c r="F70" s="10"/>
      <c r="G70" s="10"/>
      <c r="H70" s="10"/>
      <c r="I70" s="10"/>
      <c r="J70" s="10"/>
      <c r="K70" s="10"/>
      <c r="L70" s="10"/>
      <c r="M70" s="41"/>
      <c r="N70" s="43"/>
      <c r="O70" s="41"/>
      <c r="P70" s="43"/>
      <c r="Q70" s="41"/>
      <c r="R70" s="43">
        <v>200</v>
      </c>
      <c r="S70" s="41">
        <v>0</v>
      </c>
      <c r="T70" s="43">
        <v>100</v>
      </c>
      <c r="U70" s="41">
        <v>0</v>
      </c>
      <c r="V70" s="43">
        <v>0</v>
      </c>
      <c r="W70" s="41">
        <v>100</v>
      </c>
      <c r="X70" s="43">
        <v>100</v>
      </c>
      <c r="Y70" s="43">
        <v>100</v>
      </c>
      <c r="Z70" s="43"/>
      <c r="AA70" s="43"/>
    </row>
    <row r="71" spans="1:29" x14ac:dyDescent="0.25">
      <c r="A71" s="9"/>
      <c r="B71" s="9"/>
      <c r="C71" s="9" t="s">
        <v>69</v>
      </c>
      <c r="D71" s="10">
        <v>100</v>
      </c>
      <c r="E71" s="10">
        <v>0</v>
      </c>
      <c r="F71" s="10">
        <v>100</v>
      </c>
      <c r="G71" s="10">
        <v>0</v>
      </c>
      <c r="H71" s="10">
        <v>100</v>
      </c>
      <c r="I71" s="10">
        <v>206.28</v>
      </c>
      <c r="J71" s="10">
        <v>300</v>
      </c>
      <c r="K71" s="10">
        <v>167.53</v>
      </c>
      <c r="L71" s="10">
        <v>400</v>
      </c>
      <c r="M71" s="41">
        <v>112.35</v>
      </c>
      <c r="N71" s="43">
        <v>400</v>
      </c>
      <c r="O71" s="41">
        <v>295.22000000000003</v>
      </c>
      <c r="P71" s="43">
        <v>400</v>
      </c>
      <c r="Q71" s="41">
        <v>0</v>
      </c>
      <c r="R71" s="43">
        <v>0</v>
      </c>
      <c r="S71" s="41">
        <v>0</v>
      </c>
      <c r="T71" s="43">
        <v>0</v>
      </c>
      <c r="U71" s="41">
        <v>0</v>
      </c>
      <c r="V71" s="43">
        <v>0</v>
      </c>
      <c r="W71" s="41">
        <v>0</v>
      </c>
      <c r="X71" s="43">
        <v>0</v>
      </c>
      <c r="Y71" s="43">
        <v>0</v>
      </c>
      <c r="Z71" s="43"/>
      <c r="AA71" s="43"/>
    </row>
    <row r="72" spans="1:29" x14ac:dyDescent="0.25">
      <c r="A72" s="9"/>
      <c r="B72" s="9"/>
      <c r="C72" s="9" t="s">
        <v>70</v>
      </c>
      <c r="D72" s="10">
        <v>400</v>
      </c>
      <c r="E72" s="10">
        <v>324</v>
      </c>
      <c r="F72" s="10">
        <v>400</v>
      </c>
      <c r="G72" s="10">
        <v>351</v>
      </c>
      <c r="H72" s="10">
        <v>400</v>
      </c>
      <c r="I72" s="10">
        <v>347</v>
      </c>
      <c r="J72" s="10">
        <v>400</v>
      </c>
      <c r="K72" s="10">
        <v>384</v>
      </c>
      <c r="L72" s="10">
        <v>400</v>
      </c>
      <c r="M72" s="41">
        <v>384</v>
      </c>
      <c r="N72" s="43">
        <v>400</v>
      </c>
      <c r="O72" s="41">
        <v>384</v>
      </c>
      <c r="P72" s="43">
        <v>385</v>
      </c>
      <c r="Q72" s="41">
        <v>384</v>
      </c>
      <c r="R72" s="43">
        <v>385</v>
      </c>
      <c r="S72" s="41">
        <v>416</v>
      </c>
      <c r="T72" s="43">
        <v>385</v>
      </c>
      <c r="U72" s="41">
        <v>384</v>
      </c>
      <c r="V72" s="43">
        <v>385</v>
      </c>
      <c r="W72" s="41">
        <v>307.25</v>
      </c>
      <c r="X72" s="43">
        <v>410</v>
      </c>
      <c r="Y72" s="43">
        <v>410</v>
      </c>
      <c r="Z72" s="43"/>
      <c r="AA72" s="43"/>
    </row>
    <row r="73" spans="1:29" x14ac:dyDescent="0.25">
      <c r="A73" s="9"/>
      <c r="B73" s="9"/>
      <c r="C73" s="9" t="s">
        <v>71</v>
      </c>
      <c r="D73" s="10">
        <v>4000</v>
      </c>
      <c r="E73" s="10">
        <v>3999.96</v>
      </c>
      <c r="F73" s="10">
        <v>4000</v>
      </c>
      <c r="G73" s="10">
        <v>3999.96</v>
      </c>
      <c r="H73" s="10">
        <v>4000</v>
      </c>
      <c r="I73" s="10">
        <v>3999.96</v>
      </c>
      <c r="J73" s="10">
        <v>4000</v>
      </c>
      <c r="K73" s="10">
        <v>3999.96</v>
      </c>
      <c r="L73" s="10">
        <v>4000</v>
      </c>
      <c r="M73" s="41">
        <v>4187.21</v>
      </c>
      <c r="N73" s="43">
        <v>4200</v>
      </c>
      <c r="O73" s="41">
        <v>4200</v>
      </c>
      <c r="P73" s="43">
        <v>4325</v>
      </c>
      <c r="Q73" s="41">
        <v>4325.04</v>
      </c>
      <c r="R73" s="43">
        <v>4325</v>
      </c>
      <c r="S73" s="41">
        <v>4325.04</v>
      </c>
      <c r="T73" s="43">
        <v>4425</v>
      </c>
      <c r="U73" s="41">
        <v>4425</v>
      </c>
      <c r="V73" s="43">
        <v>4425</v>
      </c>
      <c r="W73" s="41">
        <v>2917.22</v>
      </c>
      <c r="X73" s="43">
        <v>0</v>
      </c>
      <c r="Y73" s="43">
        <v>0</v>
      </c>
      <c r="Z73" s="43"/>
      <c r="AA73" s="43"/>
    </row>
    <row r="74" spans="1:29" x14ac:dyDescent="0.25">
      <c r="A74" s="9"/>
      <c r="B74" s="9"/>
      <c r="C74" s="9" t="s">
        <v>72</v>
      </c>
      <c r="D74" s="10">
        <v>1000</v>
      </c>
      <c r="E74" s="10">
        <v>507</v>
      </c>
      <c r="F74" s="10">
        <v>700</v>
      </c>
      <c r="G74" s="10">
        <v>0</v>
      </c>
      <c r="H74" s="10">
        <v>500</v>
      </c>
      <c r="I74" s="10">
        <v>0</v>
      </c>
      <c r="J74" s="10">
        <v>500</v>
      </c>
      <c r="K74" s="10">
        <v>0</v>
      </c>
      <c r="L74" s="10">
        <v>300</v>
      </c>
      <c r="M74" s="41">
        <v>310</v>
      </c>
      <c r="N74" s="43">
        <v>200</v>
      </c>
      <c r="O74" s="41">
        <v>0</v>
      </c>
      <c r="P74" s="43">
        <v>200</v>
      </c>
      <c r="Q74" s="41">
        <v>400</v>
      </c>
      <c r="R74" s="43">
        <v>200</v>
      </c>
      <c r="S74" s="41">
        <v>0</v>
      </c>
      <c r="T74" s="43">
        <v>200</v>
      </c>
      <c r="U74" s="41">
        <v>0</v>
      </c>
      <c r="V74" s="43">
        <v>200</v>
      </c>
      <c r="W74" s="41">
        <v>0</v>
      </c>
      <c r="X74" s="43">
        <v>4000</v>
      </c>
      <c r="Y74" s="43">
        <v>0</v>
      </c>
      <c r="Z74" s="43"/>
      <c r="AA74" s="43"/>
      <c r="AC74" s="4"/>
    </row>
    <row r="75" spans="1:29" x14ac:dyDescent="0.25">
      <c r="A75" s="9"/>
      <c r="B75" s="9"/>
      <c r="C75" s="9" t="s">
        <v>170</v>
      </c>
      <c r="D75" s="10"/>
      <c r="E75" s="10"/>
      <c r="F75" s="10"/>
      <c r="G75" s="10"/>
      <c r="H75" s="10"/>
      <c r="I75" s="10"/>
      <c r="J75" s="10"/>
      <c r="K75" s="10"/>
      <c r="L75" s="10"/>
      <c r="M75" s="41"/>
      <c r="N75" s="43"/>
      <c r="O75" s="41"/>
      <c r="P75" s="43"/>
      <c r="Q75" s="41"/>
      <c r="R75" s="43"/>
      <c r="S75" s="41"/>
      <c r="T75" s="43"/>
      <c r="U75" s="41"/>
      <c r="V75" s="43"/>
      <c r="W75" s="41">
        <v>1800</v>
      </c>
      <c r="X75" s="43"/>
      <c r="Y75" s="43">
        <v>0</v>
      </c>
      <c r="Z75" s="43"/>
      <c r="AA75" s="43"/>
    </row>
    <row r="76" spans="1:29" x14ac:dyDescent="0.25">
      <c r="A76" s="9"/>
      <c r="B76" s="9"/>
      <c r="C76" s="9" t="s">
        <v>73</v>
      </c>
      <c r="D76" s="10">
        <v>175</v>
      </c>
      <c r="E76" s="10">
        <v>160.19999999999999</v>
      </c>
      <c r="F76" s="10">
        <v>175</v>
      </c>
      <c r="G76" s="10">
        <v>180.05</v>
      </c>
      <c r="H76" s="10">
        <v>200</v>
      </c>
      <c r="I76" s="10">
        <v>180.28</v>
      </c>
      <c r="J76" s="10">
        <v>200</v>
      </c>
      <c r="K76" s="10">
        <v>132.99</v>
      </c>
      <c r="L76" s="10">
        <v>200</v>
      </c>
      <c r="M76" s="41">
        <v>251.34</v>
      </c>
      <c r="N76" s="43">
        <v>250</v>
      </c>
      <c r="O76" s="41">
        <v>20158.48</v>
      </c>
      <c r="P76" s="43">
        <v>200</v>
      </c>
      <c r="Q76" s="41">
        <v>45</v>
      </c>
      <c r="R76" s="43">
        <v>200</v>
      </c>
      <c r="S76" s="41">
        <v>86.38</v>
      </c>
      <c r="T76" s="43">
        <v>100</v>
      </c>
      <c r="U76" s="41">
        <v>249.7</v>
      </c>
      <c r="V76" s="43">
        <v>150</v>
      </c>
      <c r="W76" s="41">
        <v>441.5</v>
      </c>
      <c r="X76" s="43">
        <v>200</v>
      </c>
      <c r="Y76" s="43">
        <v>200</v>
      </c>
      <c r="Z76" s="43"/>
      <c r="AA76" s="43"/>
    </row>
    <row r="77" spans="1:29" x14ac:dyDescent="0.25">
      <c r="A77" s="9"/>
      <c r="B77" s="9"/>
      <c r="C77" s="9" t="s">
        <v>123</v>
      </c>
      <c r="D77" s="10"/>
      <c r="E77" s="10"/>
      <c r="F77" s="10"/>
      <c r="G77" s="10"/>
      <c r="H77" s="10"/>
      <c r="I77" s="10"/>
      <c r="J77" s="10"/>
      <c r="K77" s="10"/>
      <c r="L77" s="10"/>
      <c r="M77" s="41"/>
      <c r="N77" s="43">
        <v>2000</v>
      </c>
      <c r="O77" s="41">
        <v>2000</v>
      </c>
      <c r="P77" s="43">
        <v>2000</v>
      </c>
      <c r="Q77" s="41">
        <v>2000</v>
      </c>
      <c r="R77" s="43">
        <v>2000</v>
      </c>
      <c r="S77" s="41">
        <v>2000</v>
      </c>
      <c r="T77" s="43">
        <v>2000</v>
      </c>
      <c r="U77" s="41">
        <v>2000</v>
      </c>
      <c r="V77" s="43">
        <v>2000</v>
      </c>
      <c r="W77" s="41">
        <v>2000</v>
      </c>
      <c r="X77" s="43">
        <v>3000</v>
      </c>
      <c r="Y77" s="43">
        <v>3000</v>
      </c>
      <c r="Z77" s="43"/>
      <c r="AA77" s="43"/>
    </row>
    <row r="78" spans="1:29" x14ac:dyDescent="0.25">
      <c r="A78" s="9"/>
      <c r="B78" s="9"/>
      <c r="C78" s="9" t="s">
        <v>74</v>
      </c>
      <c r="D78" s="10">
        <v>12645</v>
      </c>
      <c r="E78" s="10">
        <v>11340.73</v>
      </c>
      <c r="F78" s="10">
        <v>12645</v>
      </c>
      <c r="G78" s="10">
        <v>8590</v>
      </c>
      <c r="H78" s="10">
        <v>10600</v>
      </c>
      <c r="I78" s="10">
        <v>9968</v>
      </c>
      <c r="J78" s="10">
        <v>8635</v>
      </c>
      <c r="K78" s="10">
        <v>9004</v>
      </c>
      <c r="L78" s="10">
        <v>8950</v>
      </c>
      <c r="M78" s="41">
        <v>9572</v>
      </c>
      <c r="N78" s="43">
        <v>8000</v>
      </c>
      <c r="O78" s="41">
        <v>6998</v>
      </c>
      <c r="P78" s="43">
        <v>7600</v>
      </c>
      <c r="Q78" s="41">
        <v>8227</v>
      </c>
      <c r="R78" s="43">
        <v>9300</v>
      </c>
      <c r="S78" s="41">
        <v>9709</v>
      </c>
      <c r="T78" s="43">
        <v>11000</v>
      </c>
      <c r="U78" s="41">
        <v>9905</v>
      </c>
      <c r="V78" s="43">
        <v>13100</v>
      </c>
      <c r="W78" s="41">
        <v>0</v>
      </c>
      <c r="X78" s="43">
        <v>12000</v>
      </c>
      <c r="Y78" s="43">
        <v>12000</v>
      </c>
      <c r="Z78" s="43"/>
      <c r="AA78" s="43"/>
    </row>
    <row r="79" spans="1:29" x14ac:dyDescent="0.25">
      <c r="A79" s="9"/>
      <c r="B79" s="9"/>
      <c r="C79" s="9" t="s">
        <v>75</v>
      </c>
      <c r="D79" s="10">
        <v>5400</v>
      </c>
      <c r="E79" s="10">
        <v>5488.12</v>
      </c>
      <c r="F79" s="10">
        <v>5400</v>
      </c>
      <c r="G79" s="10">
        <v>5360.45</v>
      </c>
      <c r="H79" s="10">
        <f>ROUND(SUM(H25+H28+H32+H37+H39+H46+H62+H64+H66+H73)*0.0765,0)</f>
        <v>5116</v>
      </c>
      <c r="I79" s="10">
        <v>5502.45</v>
      </c>
      <c r="J79" s="10">
        <f>ROUND(SUM(J25+J28+J32+J37+J39+J46+J62+J64+J66+J73)*0.0765,0)</f>
        <v>5205</v>
      </c>
      <c r="K79" s="10">
        <v>5702.72</v>
      </c>
      <c r="L79" s="10">
        <f>ROUND(SUM(L25+L28+L32+L37+L39+L46+L62+L64+L66+L73)*0.0765,0)</f>
        <v>5347</v>
      </c>
      <c r="M79" s="41">
        <v>6270.87</v>
      </c>
      <c r="N79" s="43">
        <v>5314</v>
      </c>
      <c r="O79" s="41">
        <v>5879.4</v>
      </c>
      <c r="P79" s="43">
        <v>5550</v>
      </c>
      <c r="Q79" s="41">
        <v>6116.25</v>
      </c>
      <c r="R79" s="43">
        <f>ROUND(SUM(R25+R28+R32+R33+R37+R39+R62+R64+R66+R73)*0.0765,0)</f>
        <v>6019</v>
      </c>
      <c r="S79" s="41">
        <v>6034.07</v>
      </c>
      <c r="T79" s="43">
        <f>ROUND(SUM(T25+T28+T32+T33+T37+T39+T62+T64+T66+T73)*0.0765,0)</f>
        <v>6556</v>
      </c>
      <c r="U79" s="41">
        <v>7117.99</v>
      </c>
      <c r="V79" s="43">
        <f>ROUND(SUM(V25+V28+V32+V33+V37+V39+V42+V62+V64+V66+V73)*0.0765,0)</f>
        <v>7317</v>
      </c>
      <c r="W79" s="41">
        <v>5107.37</v>
      </c>
      <c r="X79" s="43">
        <f>ROUND(SUM(X25+X28+X32+X33+X37+X39+X42+X62+X64+X66+X73)*0.0765,0)</f>
        <v>7242</v>
      </c>
      <c r="Y79" s="43">
        <f>ROUND(SUM(Y25+Y28+Y32+Y33+Y37+Y39+Y42+Y62+Y64+Y66+Y73)*0.0765,0)</f>
        <v>7391</v>
      </c>
      <c r="Z79" s="43">
        <f t="shared" ref="Z79:AA79" si="7">ROUND(SUM(Z25+Z28+Z32+Z33+Z37+Z39+Z42+Z62+Z64+Z66+Z73)*0.0765,0)</f>
        <v>0</v>
      </c>
      <c r="AA79" s="43">
        <f t="shared" si="7"/>
        <v>0</v>
      </c>
    </row>
    <row r="80" spans="1:29" ht="24" customHeight="1" x14ac:dyDescent="0.25">
      <c r="A80" s="9"/>
      <c r="B80" s="9"/>
      <c r="C80" s="70" t="s">
        <v>131</v>
      </c>
      <c r="D80" s="10">
        <v>7210</v>
      </c>
      <c r="E80" s="10">
        <v>7132.34</v>
      </c>
      <c r="F80" s="10">
        <v>7210</v>
      </c>
      <c r="G80" s="10">
        <v>7245.18</v>
      </c>
      <c r="H80" s="10">
        <v>7500</v>
      </c>
      <c r="I80" s="10">
        <v>6685.77</v>
      </c>
      <c r="J80" s="10">
        <v>8200</v>
      </c>
      <c r="K80" s="10">
        <v>9126.89</v>
      </c>
      <c r="L80" s="10">
        <v>9720</v>
      </c>
      <c r="M80" s="41">
        <v>9045.2199999999993</v>
      </c>
      <c r="N80" s="43">
        <v>10870</v>
      </c>
      <c r="O80" s="41">
        <v>9970.99</v>
      </c>
      <c r="P80" s="43">
        <v>11660</v>
      </c>
      <c r="Q80" s="41">
        <v>11866.06</v>
      </c>
      <c r="R80" s="43">
        <v>12900</v>
      </c>
      <c r="S80" s="41">
        <v>6936.73</v>
      </c>
      <c r="T80" s="43">
        <v>11000</v>
      </c>
      <c r="U80" s="41">
        <v>10441.540000000001</v>
      </c>
      <c r="V80" s="43">
        <v>11000</v>
      </c>
      <c r="W80" s="41">
        <v>7581.81</v>
      </c>
      <c r="X80" s="43">
        <v>11000</v>
      </c>
      <c r="Y80" s="43">
        <v>11000</v>
      </c>
      <c r="Z80" s="43"/>
      <c r="AA80" s="43"/>
    </row>
    <row r="81" spans="1:27" ht="14.45" customHeight="1" thickBot="1" x14ac:dyDescent="0.3">
      <c r="A81" s="9"/>
      <c r="B81" s="9"/>
      <c r="C81" s="9" t="s">
        <v>76</v>
      </c>
      <c r="D81" s="10"/>
      <c r="E81" s="10">
        <v>0</v>
      </c>
      <c r="F81" s="10"/>
      <c r="G81" s="10">
        <v>748.62</v>
      </c>
      <c r="H81" s="10"/>
      <c r="I81" s="10">
        <v>0</v>
      </c>
      <c r="J81" s="10">
        <v>0</v>
      </c>
      <c r="K81" s="10">
        <v>0</v>
      </c>
      <c r="L81" s="10"/>
      <c r="M81" s="41"/>
      <c r="N81" s="43">
        <v>0</v>
      </c>
      <c r="O81" s="41"/>
      <c r="P81" s="43"/>
      <c r="Q81" s="41"/>
      <c r="R81" s="43"/>
      <c r="S81" s="41"/>
      <c r="T81" s="43"/>
      <c r="U81" s="41"/>
      <c r="V81" s="43"/>
      <c r="W81" s="41">
        <v>31963.25</v>
      </c>
      <c r="X81" s="43">
        <v>0</v>
      </c>
      <c r="Y81" s="43">
        <v>0</v>
      </c>
      <c r="Z81" s="43"/>
      <c r="AA81" s="43"/>
    </row>
    <row r="82" spans="1:27" ht="15" hidden="1" customHeight="1" thickBot="1" x14ac:dyDescent="0.3">
      <c r="A82" s="9"/>
      <c r="B82" s="9"/>
      <c r="C82" s="9" t="s">
        <v>77</v>
      </c>
      <c r="D82" s="10"/>
      <c r="E82" s="10">
        <v>50000</v>
      </c>
      <c r="F82" s="10"/>
      <c r="G82" s="10">
        <v>25000</v>
      </c>
      <c r="H82" s="10"/>
      <c r="I82" s="10">
        <v>0</v>
      </c>
      <c r="J82" s="10">
        <v>0</v>
      </c>
      <c r="K82" s="10">
        <v>0</v>
      </c>
      <c r="L82" s="10"/>
      <c r="M82" s="41"/>
      <c r="N82" s="43">
        <v>0</v>
      </c>
      <c r="O82" s="41"/>
      <c r="P82" s="43"/>
      <c r="Q82" s="41"/>
      <c r="R82" s="43"/>
      <c r="S82" s="41"/>
      <c r="T82" s="43"/>
      <c r="U82" s="41"/>
      <c r="V82" s="43"/>
      <c r="W82" s="41"/>
      <c r="X82" s="43"/>
      <c r="Y82" s="43"/>
      <c r="Z82" s="43"/>
      <c r="AA82" s="43"/>
    </row>
    <row r="83" spans="1:27" ht="22.15" customHeight="1" thickBot="1" x14ac:dyDescent="0.3">
      <c r="A83" s="9"/>
      <c r="B83" s="9"/>
      <c r="C83" s="87" t="s">
        <v>118</v>
      </c>
      <c r="D83" s="91">
        <f t="shared" ref="D83:R83" si="8">ROUND(SUM(D24:D82),5)</f>
        <v>137470</v>
      </c>
      <c r="E83" s="91">
        <f t="shared" si="8"/>
        <v>190112.22</v>
      </c>
      <c r="F83" s="91">
        <f t="shared" si="8"/>
        <v>146202</v>
      </c>
      <c r="G83" s="91">
        <f t="shared" si="8"/>
        <v>175392.19</v>
      </c>
      <c r="H83" s="91">
        <f t="shared" si="8"/>
        <v>159233</v>
      </c>
      <c r="I83" s="91">
        <f t="shared" si="8"/>
        <v>152367.67999999999</v>
      </c>
      <c r="J83" s="91">
        <f t="shared" si="8"/>
        <v>159290</v>
      </c>
      <c r="K83" s="91">
        <f t="shared" si="8"/>
        <v>156043.85999999999</v>
      </c>
      <c r="L83" s="91">
        <f t="shared" si="8"/>
        <v>166066</v>
      </c>
      <c r="M83" s="92">
        <f t="shared" si="8"/>
        <v>155013.43</v>
      </c>
      <c r="N83" s="92">
        <f t="shared" si="8"/>
        <v>159129</v>
      </c>
      <c r="O83" s="92">
        <f t="shared" si="8"/>
        <v>169088.3</v>
      </c>
      <c r="P83" s="92">
        <f t="shared" si="8"/>
        <v>164945</v>
      </c>
      <c r="Q83" s="92">
        <f t="shared" si="8"/>
        <v>155742.21</v>
      </c>
      <c r="R83" s="92">
        <f t="shared" si="8"/>
        <v>175569</v>
      </c>
      <c r="S83" s="92">
        <f t="shared" ref="S83:T83" si="9">ROUND(SUM(S24:S82),5)</f>
        <v>159056.34</v>
      </c>
      <c r="T83" s="92">
        <f t="shared" si="9"/>
        <v>178186</v>
      </c>
      <c r="U83" s="92">
        <f t="shared" ref="U83" si="10">ROUND(SUM(U24:U82),5)</f>
        <v>167406.74</v>
      </c>
      <c r="V83" s="92">
        <f>ROUND(SUM(V24:V82),5)</f>
        <v>178542</v>
      </c>
      <c r="W83" s="92">
        <f>ROUND(SUM(W24:W82),5)</f>
        <v>169849.3</v>
      </c>
      <c r="X83" s="92">
        <f>ROUND(SUM(X24:X82),5)</f>
        <v>185842</v>
      </c>
      <c r="Y83" s="92">
        <f>ROUND(SUM(Y24:Y82),5)</f>
        <v>185231</v>
      </c>
      <c r="Z83" s="92">
        <f t="shared" ref="Z83:AA83" si="11">ROUND(SUM(Z24:Z82),5)</f>
        <v>0</v>
      </c>
      <c r="AA83" s="92">
        <f t="shared" si="11"/>
        <v>0</v>
      </c>
    </row>
    <row r="84" spans="1:27" ht="19.899999999999999" customHeight="1" x14ac:dyDescent="0.25">
      <c r="A84" s="13"/>
      <c r="B84" s="9"/>
      <c r="C84" s="9" t="s">
        <v>78</v>
      </c>
      <c r="D84" s="12">
        <f t="shared" ref="D84:N84" si="12">ROUND(D3+D23-D83,5)</f>
        <v>-3000</v>
      </c>
      <c r="E84" s="12">
        <f t="shared" si="12"/>
        <v>-33474</v>
      </c>
      <c r="F84" s="12">
        <f t="shared" si="12"/>
        <v>-3000</v>
      </c>
      <c r="G84" s="12">
        <f t="shared" si="12"/>
        <v>-17006.82</v>
      </c>
      <c r="H84" s="12">
        <f t="shared" si="12"/>
        <v>-20000</v>
      </c>
      <c r="I84" s="12">
        <f t="shared" si="12"/>
        <v>-7559.64</v>
      </c>
      <c r="J84" s="12">
        <f t="shared" si="12"/>
        <v>-15000</v>
      </c>
      <c r="K84" s="12">
        <f t="shared" si="12"/>
        <v>-8128.1</v>
      </c>
      <c r="L84" s="12">
        <f t="shared" si="12"/>
        <v>-13000</v>
      </c>
      <c r="M84" s="42">
        <f t="shared" si="12"/>
        <v>-2930.92</v>
      </c>
      <c r="N84" s="42">
        <f t="shared" si="12"/>
        <v>-6500</v>
      </c>
      <c r="O84" s="42">
        <f>ROUND(O23-O83,5)</f>
        <v>5454.21</v>
      </c>
      <c r="P84" s="42">
        <f>ROUND(P23-P83,5)</f>
        <v>-2000</v>
      </c>
      <c r="Q84" s="42">
        <f>ROUND(Q23-Q83,5)</f>
        <v>9909.52</v>
      </c>
      <c r="R84" s="42">
        <f>ROUND(R23-R83,5)</f>
        <v>-15000</v>
      </c>
      <c r="S84" s="42">
        <f t="shared" ref="S84:V84" si="13">ROUND(S23-S83,5)</f>
        <v>24631.69</v>
      </c>
      <c r="T84" s="42">
        <f t="shared" si="13"/>
        <v>-20450</v>
      </c>
      <c r="U84" s="42">
        <f t="shared" ref="U84" si="14">ROUND(U23-U83,5)</f>
        <v>13853.01</v>
      </c>
      <c r="V84" s="42">
        <f t="shared" si="13"/>
        <v>-24600</v>
      </c>
      <c r="W84" s="42">
        <f t="shared" ref="W84:AA84" si="15">ROUND(W23-W83,5)</f>
        <v>744.69</v>
      </c>
      <c r="X84" s="42">
        <v>-23000</v>
      </c>
      <c r="Y84" s="42">
        <v>-26000</v>
      </c>
      <c r="Z84" s="42">
        <f t="shared" si="15"/>
        <v>0</v>
      </c>
      <c r="AA84" s="42">
        <f t="shared" si="15"/>
        <v>0</v>
      </c>
    </row>
    <row r="86" spans="1:27" x14ac:dyDescent="0.25">
      <c r="Z86" s="4"/>
    </row>
    <row r="87" spans="1:27" x14ac:dyDescent="0.25">
      <c r="M87" s="20"/>
      <c r="O87" s="20"/>
      <c r="Q87" s="20"/>
      <c r="S87" s="20"/>
      <c r="U87" s="20"/>
      <c r="W87" s="20"/>
    </row>
    <row r="88" spans="1:27" x14ac:dyDescent="0.25">
      <c r="M88" s="20"/>
      <c r="O88" s="20"/>
      <c r="Q88" s="20"/>
      <c r="S88" s="20"/>
      <c r="U88" s="20"/>
      <c r="W88" s="20"/>
    </row>
  </sheetData>
  <printOptions horizontalCentered="1" gridLines="1"/>
  <pageMargins left="0.2" right="0.2" top="1" bottom="0.75" header="0.3" footer="0.3"/>
  <pageSetup fitToHeight="0" orientation="landscape" r:id="rId1"/>
  <headerFooter>
    <oddHeader xml:space="preserve">&amp;C&amp;"-,Bold"&amp;14Town of Roseboom
General Fund &amp;"-,Regular"&amp;11
</oddHeader>
    <oddFooter>&amp;L&amp;D&amp;R&amp;P of &amp;N</oddFooter>
  </headerFooter>
  <rowBreaks count="1" manualBreakCount="1">
    <brk id="2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8" workbookViewId="0">
      <selection activeCell="J5" sqref="J5"/>
    </sheetView>
  </sheetViews>
  <sheetFormatPr defaultRowHeight="15" x14ac:dyDescent="0.25"/>
  <cols>
    <col min="1" max="1" width="23.28515625" customWidth="1"/>
    <col min="2" max="2" width="13.5703125" style="71" customWidth="1"/>
    <col min="3" max="3" width="12" customWidth="1"/>
    <col min="4" max="4" width="13.85546875" customWidth="1"/>
    <col min="5" max="6" width="14.7109375" customWidth="1"/>
    <col min="7" max="7" width="7.85546875" customWidth="1"/>
    <col min="8" max="8" width="11" bestFit="1" customWidth="1"/>
  </cols>
  <sheetData>
    <row r="1" spans="1:8" ht="31.15" customHeight="1" thickBot="1" x14ac:dyDescent="0.4">
      <c r="A1" s="145"/>
      <c r="B1" s="174" t="s">
        <v>198</v>
      </c>
      <c r="C1" s="174"/>
      <c r="D1" s="174"/>
      <c r="E1" s="174"/>
      <c r="F1" s="174"/>
      <c r="G1" s="174"/>
      <c r="H1" s="175"/>
    </row>
    <row r="2" spans="1:8" ht="15.75" thickBot="1" x14ac:dyDescent="0.3">
      <c r="A2" s="112"/>
    </row>
    <row r="3" spans="1:8" x14ac:dyDescent="0.25">
      <c r="A3" s="123" t="s">
        <v>179</v>
      </c>
      <c r="B3" s="124"/>
      <c r="C3" s="125"/>
      <c r="D3" s="100"/>
      <c r="E3" s="100"/>
      <c r="F3" s="100"/>
      <c r="G3" s="100"/>
      <c r="H3" s="115"/>
    </row>
    <row r="4" spans="1:8" x14ac:dyDescent="0.25">
      <c r="A4" s="119"/>
      <c r="B4" s="126" t="s">
        <v>191</v>
      </c>
      <c r="C4" s="127"/>
      <c r="D4" s="146" t="s">
        <v>192</v>
      </c>
      <c r="E4" s="117"/>
      <c r="F4" s="128" t="s">
        <v>14</v>
      </c>
      <c r="G4" s="117"/>
      <c r="H4" s="118"/>
    </row>
    <row r="5" spans="1:8" x14ac:dyDescent="0.25">
      <c r="A5" s="22" t="s">
        <v>186</v>
      </c>
      <c r="B5" s="120">
        <f>summary!D4</f>
        <v>185842</v>
      </c>
      <c r="C5" s="117"/>
      <c r="D5" s="121">
        <f>summary!D7</f>
        <v>558997.22</v>
      </c>
      <c r="E5" s="117"/>
      <c r="F5" s="121">
        <f xml:space="preserve"> summary!D10</f>
        <v>25000</v>
      </c>
      <c r="G5" s="117"/>
      <c r="H5" s="118"/>
    </row>
    <row r="6" spans="1:8" x14ac:dyDescent="0.25">
      <c r="A6" s="22" t="s">
        <v>187</v>
      </c>
      <c r="B6" s="120">
        <f>-summary!E4</f>
        <v>-91241</v>
      </c>
      <c r="C6" s="117"/>
      <c r="D6" s="121">
        <f>-summary!E7</f>
        <v>-256844</v>
      </c>
      <c r="E6" s="117"/>
      <c r="F6" s="121">
        <f>summary!E10</f>
        <v>0</v>
      </c>
      <c r="G6" s="117"/>
      <c r="H6" s="118"/>
    </row>
    <row r="7" spans="1:8" x14ac:dyDescent="0.25">
      <c r="A7" s="22" t="s">
        <v>188</v>
      </c>
      <c r="B7" s="120">
        <f>SUM(B5:B6)</f>
        <v>94601</v>
      </c>
      <c r="C7" s="117"/>
      <c r="D7" s="120">
        <f>SUM(D5:D6)</f>
        <v>302153.21999999997</v>
      </c>
      <c r="E7" s="117"/>
      <c r="F7" s="120">
        <f>SUM(F5:F6)</f>
        <v>25000</v>
      </c>
      <c r="G7" s="117"/>
      <c r="H7" s="118"/>
    </row>
    <row r="8" spans="1:8" x14ac:dyDescent="0.25">
      <c r="A8" s="22" t="s">
        <v>189</v>
      </c>
      <c r="B8" s="120">
        <f>-summary!F4</f>
        <v>-23000</v>
      </c>
      <c r="C8" s="117"/>
      <c r="D8" s="120">
        <f>-summary!F7</f>
        <v>0</v>
      </c>
      <c r="E8" s="117"/>
      <c r="F8" s="121">
        <f>-summary!F10</f>
        <v>0</v>
      </c>
      <c r="G8" s="117"/>
      <c r="H8" s="118"/>
    </row>
    <row r="9" spans="1:8" ht="15.75" thickBot="1" x14ac:dyDescent="0.3">
      <c r="A9" s="129" t="s">
        <v>190</v>
      </c>
      <c r="B9" s="130">
        <f>SUM(B7:B8)</f>
        <v>71601</v>
      </c>
      <c r="C9" s="131"/>
      <c r="D9" s="130">
        <f>SUM(D7:D8)</f>
        <v>302153.21999999997</v>
      </c>
      <c r="E9" s="131"/>
      <c r="F9" s="132">
        <v>25000</v>
      </c>
      <c r="G9" s="102"/>
      <c r="H9" s="133">
        <f>SUM(B9,D9,F9)</f>
        <v>398754.22</v>
      </c>
    </row>
    <row r="11" spans="1:8" ht="15.75" thickBot="1" x14ac:dyDescent="0.3"/>
    <row r="12" spans="1:8" x14ac:dyDescent="0.25">
      <c r="A12" s="123" t="s">
        <v>180</v>
      </c>
      <c r="B12" s="134" t="s">
        <v>191</v>
      </c>
      <c r="C12" s="125"/>
      <c r="D12" s="135" t="s">
        <v>192</v>
      </c>
      <c r="E12" s="100"/>
      <c r="F12" s="100"/>
      <c r="G12" s="100"/>
      <c r="H12" s="115"/>
    </row>
    <row r="13" spans="1:8" x14ac:dyDescent="0.25">
      <c r="A13" s="22" t="s">
        <v>186</v>
      </c>
      <c r="B13" s="136">
        <f>summary!D5</f>
        <v>185231</v>
      </c>
      <c r="C13" s="117"/>
      <c r="D13" s="121">
        <f>summary!D8</f>
        <v>591178.22</v>
      </c>
      <c r="E13" s="117"/>
      <c r="F13" s="121">
        <f>summary!D11</f>
        <v>25000</v>
      </c>
      <c r="G13" s="117"/>
      <c r="H13" s="137"/>
    </row>
    <row r="14" spans="1:8" x14ac:dyDescent="0.25">
      <c r="A14" s="22" t="s">
        <v>187</v>
      </c>
      <c r="B14" s="120">
        <f>-summary!E5</f>
        <v>-90591</v>
      </c>
      <c r="C14" s="117"/>
      <c r="D14" s="121">
        <f>-summary!E8</f>
        <v>-256844</v>
      </c>
      <c r="E14" s="117"/>
      <c r="F14" s="121">
        <f>summary!E11</f>
        <v>0</v>
      </c>
      <c r="G14" s="117"/>
      <c r="H14" s="137"/>
    </row>
    <row r="15" spans="1:8" x14ac:dyDescent="0.25">
      <c r="A15" s="22" t="s">
        <v>188</v>
      </c>
      <c r="B15" s="120">
        <f>SUM(B13:B14)</f>
        <v>94640</v>
      </c>
      <c r="C15" s="117"/>
      <c r="D15" s="120">
        <f>SUM(D13:D14)</f>
        <v>334334.21999999997</v>
      </c>
      <c r="E15" s="117"/>
      <c r="F15" s="120">
        <f>SUM(F13:F14)</f>
        <v>25000</v>
      </c>
      <c r="G15" s="117"/>
      <c r="H15" s="118"/>
    </row>
    <row r="16" spans="1:8" x14ac:dyDescent="0.25">
      <c r="A16" s="22" t="s">
        <v>189</v>
      </c>
      <c r="B16" s="120">
        <f>-summary!F5</f>
        <v>-26000</v>
      </c>
      <c r="C16" s="117"/>
      <c r="D16" s="120">
        <f>-summary!F8</f>
        <v>-3500</v>
      </c>
      <c r="E16" s="117"/>
      <c r="F16" s="121">
        <f>-summary!F11</f>
        <v>0</v>
      </c>
      <c r="G16" s="117"/>
      <c r="H16" s="118"/>
    </row>
    <row r="17" spans="1:8" ht="15.75" thickBot="1" x14ac:dyDescent="0.3">
      <c r="A17" s="129" t="s">
        <v>190</v>
      </c>
      <c r="B17" s="130">
        <f>SUM(B15:B16)</f>
        <v>68640</v>
      </c>
      <c r="C17" s="131"/>
      <c r="D17" s="130">
        <f>SUM(D15:D16)</f>
        <v>330834.21999999997</v>
      </c>
      <c r="E17" s="131"/>
      <c r="F17" s="130">
        <f>SUM(F15:F16)</f>
        <v>25000</v>
      </c>
      <c r="G17" s="102"/>
      <c r="H17" s="133">
        <f>SUM(B17,D17,F17)</f>
        <v>424474.22</v>
      </c>
    </row>
    <row r="19" spans="1:8" x14ac:dyDescent="0.25">
      <c r="A19" s="113"/>
      <c r="B19" s="113"/>
      <c r="C19" s="113"/>
      <c r="D19" s="113"/>
      <c r="E19" s="113"/>
      <c r="F19" s="113"/>
      <c r="G19" s="113"/>
      <c r="H19" s="113"/>
    </row>
    <row r="20" spans="1:8" ht="15.75" thickBot="1" x14ac:dyDescent="0.3">
      <c r="B20" s="114"/>
      <c r="C20" s="114"/>
      <c r="D20" s="114"/>
      <c r="E20" s="114"/>
    </row>
    <row r="21" spans="1:8" s="1" customFormat="1" x14ac:dyDescent="0.25">
      <c r="A21" s="123" t="s">
        <v>194</v>
      </c>
      <c r="B21" s="176" t="s">
        <v>195</v>
      </c>
      <c r="C21" s="176"/>
      <c r="D21" s="176"/>
      <c r="E21" s="176"/>
      <c r="F21" s="176"/>
      <c r="G21" s="138"/>
    </row>
    <row r="22" spans="1:8" ht="15.75" thickBot="1" x14ac:dyDescent="0.3">
      <c r="A22" s="22"/>
      <c r="B22" s="116"/>
      <c r="C22" s="116"/>
      <c r="D22" s="116"/>
      <c r="E22" s="116"/>
      <c r="F22" s="117"/>
      <c r="G22" s="118"/>
    </row>
    <row r="23" spans="1:8" ht="15.75" thickBot="1" x14ac:dyDescent="0.3">
      <c r="A23" s="119" t="s">
        <v>179</v>
      </c>
      <c r="B23" s="139" t="s">
        <v>166</v>
      </c>
      <c r="C23" s="140" t="s">
        <v>158</v>
      </c>
      <c r="D23" s="140" t="s">
        <v>196</v>
      </c>
      <c r="E23" s="140" t="s">
        <v>158</v>
      </c>
      <c r="F23" s="141" t="s">
        <v>197</v>
      </c>
      <c r="G23" s="118"/>
    </row>
    <row r="24" spans="1:8" x14ac:dyDescent="0.25">
      <c r="A24" s="119"/>
      <c r="B24" s="142">
        <f>H9</f>
        <v>398754.22</v>
      </c>
      <c r="C24" s="143">
        <f>summary!G20</f>
        <v>383391</v>
      </c>
      <c r="D24" s="142">
        <f>SUM(B24-C24)</f>
        <v>15363.219999999972</v>
      </c>
      <c r="E24" s="143">
        <f>C24</f>
        <v>383391</v>
      </c>
      <c r="F24" s="144">
        <f>SUM(D24/E24)</f>
        <v>4.0071937004259289E-2</v>
      </c>
      <c r="G24" s="118"/>
    </row>
    <row r="25" spans="1:8" x14ac:dyDescent="0.25">
      <c r="A25" s="22"/>
      <c r="B25" s="142"/>
      <c r="C25" s="128"/>
      <c r="D25" s="128"/>
      <c r="E25" s="128"/>
      <c r="F25" s="128"/>
      <c r="G25" s="118"/>
    </row>
    <row r="26" spans="1:8" x14ac:dyDescent="0.25">
      <c r="A26" s="119" t="s">
        <v>180</v>
      </c>
      <c r="B26" s="142">
        <f>H17</f>
        <v>424474.22</v>
      </c>
      <c r="C26" s="143">
        <f>C24</f>
        <v>383391</v>
      </c>
      <c r="D26" s="142">
        <f>SUM(B26-C26)</f>
        <v>41083.219999999972</v>
      </c>
      <c r="E26" s="143">
        <f>E24</f>
        <v>383391</v>
      </c>
      <c r="F26" s="144">
        <f>SUM(D26/E26)</f>
        <v>0.10715749717651163</v>
      </c>
      <c r="G26" s="118"/>
    </row>
    <row r="27" spans="1:8" ht="15.75" thickBot="1" x14ac:dyDescent="0.3">
      <c r="A27" s="23"/>
      <c r="B27" s="122"/>
      <c r="C27" s="102"/>
      <c r="D27" s="102"/>
      <c r="E27" s="102"/>
      <c r="F27" s="102"/>
      <c r="G27" s="59"/>
    </row>
  </sheetData>
  <mergeCells count="2">
    <mergeCell ref="B1:H1"/>
    <mergeCell ref="B21:F2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highway</vt:lpstr>
      <vt:lpstr>general</vt:lpstr>
      <vt:lpstr>Reconciliation</vt:lpstr>
      <vt:lpstr>highway!Print_Area</vt:lpstr>
      <vt:lpstr>general!Print_Titles</vt:lpstr>
      <vt:lpstr>highway!Print_Titles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Roes</dc:creator>
  <cp:lastModifiedBy>Erin Seeley</cp:lastModifiedBy>
  <cp:lastPrinted>2022-10-07T00:55:18Z</cp:lastPrinted>
  <dcterms:created xsi:type="dcterms:W3CDTF">2014-08-29T14:46:49Z</dcterms:created>
  <dcterms:modified xsi:type="dcterms:W3CDTF">2022-10-13T18:36:52Z</dcterms:modified>
</cp:coreProperties>
</file>