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codeName="ThisWorkbook"/>
  <mc:AlternateContent xmlns:mc="http://schemas.openxmlformats.org/markup-compatibility/2006">
    <mc:Choice Requires="x15">
      <x15ac:absPath xmlns:x15ac="http://schemas.microsoft.com/office/spreadsheetml/2010/11/ac" url="https://netorg3948178.sharepoint.com/sites/VIKASO_CORE_TEAM/Shared Documents/190_Internal_Projects/50_HRC_Calculator/"/>
    </mc:Choice>
  </mc:AlternateContent>
  <xr:revisionPtr revIDLastSave="194" documentId="8_{C7E8B658-D5A7-4E95-BA55-ED28F7D7D521}" xr6:coauthVersionLast="46" xr6:coauthVersionMax="46" xr10:uidLastSave="{58989837-6429-4B02-81A3-45887BAB2450}"/>
  <workbookProtection workbookAlgorithmName="SHA-512" workbookHashValue="OjH27L/V5CSrx+LZNQuz+X6l3izqMmeoL2ttzw9ajdjvoV3J0bx4eH89nmGlzzpjGDKrxrwtYvJeP+IeeX2lzQ==" workbookSaltValue="omF2m/1a15Rm2vCUZg86Tw==" workbookSpinCount="100000" lockStructure="1"/>
  <bookViews>
    <workbookView xWindow="-120" yWindow="-120" windowWidth="29040" windowHeight="15840" activeTab="1" xr2:uid="{00000000-000D-0000-FFFF-FFFF00000000}"/>
  </bookViews>
  <sheets>
    <sheet name="Calculator" sheetId="3" r:id="rId1"/>
    <sheet name="Reference" sheetId="1" r:id="rId2"/>
    <sheet name="Data" sheetId="5" state="hidden" r:id="rId3"/>
  </sheets>
  <definedNames>
    <definedName name="_xlnm.Print_Area" localSheetId="0">Calculator!$A$1:$AA$17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3" l="1"/>
  <c r="D13" i="3" s="1"/>
  <c r="D12" i="3" l="1"/>
  <c r="M9" i="3"/>
  <c r="I3" i="5" l="1"/>
  <c r="I2" i="5"/>
  <c r="I4" i="5" l="1"/>
  <c r="E3" i="5" l="1"/>
  <c r="G9" i="1"/>
  <c r="G10" i="1"/>
  <c r="G11" i="1"/>
  <c r="G12" i="1"/>
  <c r="G13" i="1"/>
  <c r="G14" i="1"/>
  <c r="G15" i="1"/>
  <c r="G16" i="1"/>
  <c r="G17" i="1"/>
  <c r="G8" i="1"/>
  <c r="E9" i="1"/>
  <c r="E10" i="1"/>
  <c r="E11" i="1"/>
  <c r="E12" i="1"/>
  <c r="E13" i="1"/>
  <c r="E14" i="1"/>
  <c r="E15" i="1"/>
  <c r="E16" i="1"/>
  <c r="E17" i="1"/>
  <c r="E8" i="1"/>
  <c r="E5" i="5" l="1"/>
  <c r="D15" i="3" l="1"/>
  <c r="M15" i="3" s="1"/>
  <c r="E6" i="5" s="1"/>
  <c r="E8" i="5" s="1"/>
  <c r="E9" i="5" s="1"/>
  <c r="I8" i="5" l="1"/>
  <c r="E4" i="5"/>
  <c r="G9" i="5" s="1"/>
  <c r="I9" i="5" l="1"/>
  <c r="H9" i="5" s="1"/>
  <c r="G10" i="5"/>
  <c r="I10" i="5" l="1"/>
  <c r="H10" i="5" s="1"/>
  <c r="G11" i="5"/>
  <c r="I11" i="5" l="1"/>
  <c r="H11" i="5" s="1"/>
  <c r="G12" i="5"/>
  <c r="I12" i="5" l="1"/>
  <c r="H12" i="5" s="1"/>
  <c r="G13" i="5"/>
  <c r="I13" i="5" l="1"/>
  <c r="H13" i="5" s="1"/>
  <c r="G14" i="5"/>
  <c r="I14" i="5" l="1"/>
  <c r="H14" i="5" s="1"/>
  <c r="G15" i="5"/>
  <c r="I15" i="5" l="1"/>
  <c r="H15" i="5" s="1"/>
  <c r="G16" i="5"/>
  <c r="I16" i="5" l="1"/>
  <c r="H16" i="5" s="1"/>
  <c r="G17" i="5"/>
  <c r="I17" i="5" l="1"/>
  <c r="H17" i="5" s="1"/>
  <c r="G18" i="5"/>
  <c r="I18" i="5" l="1"/>
  <c r="H18" i="5" s="1"/>
  <c r="G19" i="5"/>
  <c r="I19" i="5" l="1"/>
  <c r="H19" i="5" s="1"/>
  <c r="G20" i="5"/>
  <c r="I20" i="5" l="1"/>
  <c r="H20" i="5" s="1"/>
  <c r="G21" i="5"/>
  <c r="I21" i="5" l="1"/>
  <c r="H21" i="5" s="1"/>
  <c r="G22" i="5"/>
  <c r="I22" i="5" l="1"/>
  <c r="H22" i="5" s="1"/>
  <c r="G23" i="5"/>
  <c r="I23" i="5" l="1"/>
  <c r="H23" i="5" s="1"/>
  <c r="G24" i="5"/>
  <c r="I24" i="5" l="1"/>
  <c r="H24" i="5" s="1"/>
  <c r="G25" i="5"/>
  <c r="I25" i="5" l="1"/>
  <c r="H25" i="5" s="1"/>
  <c r="G26" i="5"/>
  <c r="I26" i="5" l="1"/>
  <c r="H26" i="5" s="1"/>
  <c r="G27" i="5"/>
  <c r="I27" i="5" l="1"/>
  <c r="H27" i="5" s="1"/>
  <c r="G28" i="5"/>
  <c r="I28" i="5" l="1"/>
  <c r="H28" i="5" s="1"/>
  <c r="G29" i="5"/>
  <c r="I29" i="5" l="1"/>
  <c r="H29" i="5" s="1"/>
  <c r="G30" i="5"/>
  <c r="I30" i="5" l="1"/>
  <c r="H30" i="5" s="1"/>
  <c r="G31" i="5"/>
  <c r="I31" i="5" l="1"/>
  <c r="H31" i="5" s="1"/>
  <c r="G32" i="5"/>
  <c r="I32" i="5" l="1"/>
  <c r="H32" i="5" s="1"/>
  <c r="G33" i="5"/>
  <c r="I33" i="5" l="1"/>
  <c r="H33" i="5" s="1"/>
  <c r="G34" i="5"/>
  <c r="I34" i="5" l="1"/>
  <c r="H34" i="5" s="1"/>
  <c r="G35" i="5"/>
  <c r="I35" i="5" l="1"/>
  <c r="H35" i="5" s="1"/>
  <c r="G36" i="5"/>
  <c r="I36" i="5" l="1"/>
  <c r="H36" i="5" s="1"/>
  <c r="G37" i="5"/>
  <c r="I37" i="5" l="1"/>
  <c r="H37" i="5" s="1"/>
  <c r="G38" i="5"/>
  <c r="I38" i="5" l="1"/>
  <c r="H38" i="5" s="1"/>
  <c r="G39" i="5"/>
  <c r="I39" i="5" l="1"/>
  <c r="H39" i="5" s="1"/>
  <c r="G40" i="5"/>
  <c r="I40" i="5" l="1"/>
  <c r="H40" i="5" s="1"/>
  <c r="G41" i="5"/>
  <c r="I41" i="5" l="1"/>
  <c r="H41" i="5" s="1"/>
  <c r="G42" i="5"/>
  <c r="I42" i="5" l="1"/>
  <c r="H42" i="5" s="1"/>
  <c r="G43" i="5"/>
  <c r="I43" i="5" l="1"/>
  <c r="H43" i="5" s="1"/>
  <c r="G44" i="5"/>
  <c r="I44" i="5" l="1"/>
  <c r="H44" i="5" s="1"/>
  <c r="G45" i="5"/>
  <c r="I45" i="5" l="1"/>
  <c r="H45" i="5" s="1"/>
  <c r="G46" i="5"/>
  <c r="I46" i="5" l="1"/>
  <c r="H46" i="5" s="1"/>
  <c r="G47" i="5"/>
  <c r="I47" i="5" l="1"/>
  <c r="H47" i="5" s="1"/>
  <c r="G48" i="5"/>
  <c r="I48" i="5" l="1"/>
  <c r="H48" i="5" s="1"/>
  <c r="G49" i="5"/>
  <c r="I49" i="5" l="1"/>
  <c r="H49" i="5" s="1"/>
  <c r="G50" i="5"/>
  <c r="I50" i="5" l="1"/>
  <c r="H50" i="5" s="1"/>
  <c r="G51" i="5"/>
  <c r="I51" i="5" l="1"/>
  <c r="H51" i="5" s="1"/>
  <c r="G52" i="5"/>
  <c r="I52" i="5" l="1"/>
  <c r="H52" i="5" s="1"/>
  <c r="G53" i="5"/>
  <c r="I53" i="5" l="1"/>
  <c r="H53" i="5" s="1"/>
  <c r="G54" i="5"/>
  <c r="I54" i="5" l="1"/>
  <c r="H54" i="5" s="1"/>
  <c r="G55" i="5"/>
  <c r="I55" i="5" l="1"/>
  <c r="H55" i="5" s="1"/>
  <c r="G56" i="5"/>
  <c r="I56" i="5" l="1"/>
  <c r="H56" i="5" s="1"/>
  <c r="G57" i="5"/>
  <c r="I57" i="5" l="1"/>
  <c r="H57" i="5" s="1"/>
  <c r="G58" i="5"/>
  <c r="I58" i="5" l="1"/>
  <c r="H58" i="5" s="1"/>
  <c r="G59" i="5"/>
  <c r="I59" i="5" l="1"/>
  <c r="H59" i="5" s="1"/>
  <c r="G60" i="5"/>
  <c r="I60" i="5" l="1"/>
  <c r="H60" i="5" s="1"/>
  <c r="G61" i="5"/>
  <c r="I61" i="5" l="1"/>
  <c r="H61" i="5" s="1"/>
  <c r="G62" i="5"/>
  <c r="I62" i="5" l="1"/>
  <c r="H62" i="5" s="1"/>
  <c r="G63" i="5"/>
  <c r="I63" i="5" l="1"/>
  <c r="H63" i="5" s="1"/>
  <c r="G64" i="5"/>
  <c r="I64" i="5" l="1"/>
  <c r="H64" i="5" s="1"/>
  <c r="G65" i="5"/>
  <c r="I65" i="5" l="1"/>
  <c r="H65" i="5" s="1"/>
  <c r="G66" i="5"/>
  <c r="I66" i="5" l="1"/>
  <c r="H66" i="5" s="1"/>
  <c r="G67" i="5"/>
  <c r="I67" i="5" l="1"/>
  <c r="H67" i="5" s="1"/>
  <c r="G68" i="5"/>
  <c r="I68" i="5" l="1"/>
  <c r="H68" i="5" s="1"/>
  <c r="G69" i="5"/>
  <c r="I69" i="5" l="1"/>
  <c r="H69" i="5" s="1"/>
  <c r="G70" i="5"/>
  <c r="I70" i="5" l="1"/>
  <c r="H70" i="5" s="1"/>
  <c r="G71" i="5"/>
  <c r="I71" i="5" l="1"/>
  <c r="H71" i="5" s="1"/>
  <c r="G72" i="5"/>
  <c r="I72" i="5" l="1"/>
  <c r="H72" i="5" s="1"/>
  <c r="G73" i="5"/>
  <c r="I73" i="5" l="1"/>
  <c r="H73" i="5" s="1"/>
  <c r="G74" i="5"/>
  <c r="I74" i="5" l="1"/>
  <c r="H74" i="5" s="1"/>
  <c r="G75" i="5"/>
  <c r="I75" i="5" l="1"/>
  <c r="H75" i="5" s="1"/>
  <c r="G76" i="5"/>
  <c r="I76" i="5" l="1"/>
  <c r="H76" i="5" s="1"/>
  <c r="G77" i="5"/>
  <c r="I77" i="5" l="1"/>
  <c r="H77" i="5" s="1"/>
  <c r="G78" i="5"/>
  <c r="I78" i="5" l="1"/>
  <c r="H78" i="5" s="1"/>
  <c r="G79" i="5"/>
  <c r="I79" i="5" l="1"/>
  <c r="H79" i="5" s="1"/>
  <c r="G80" i="5"/>
  <c r="I80" i="5" l="1"/>
  <c r="H80" i="5" s="1"/>
  <c r="G81" i="5"/>
  <c r="I81" i="5" l="1"/>
  <c r="H81" i="5" s="1"/>
  <c r="G82" i="5"/>
  <c r="I82" i="5" l="1"/>
  <c r="H82" i="5" s="1"/>
  <c r="G83" i="5"/>
  <c r="I83" i="5" l="1"/>
  <c r="H83" i="5" s="1"/>
  <c r="G84" i="5"/>
  <c r="I84" i="5" l="1"/>
  <c r="H84" i="5" s="1"/>
  <c r="G85" i="5"/>
  <c r="I85" i="5" l="1"/>
  <c r="H85" i="5" s="1"/>
  <c r="G86" i="5"/>
  <c r="I86" i="5" l="1"/>
  <c r="H86" i="5" s="1"/>
  <c r="G87" i="5"/>
  <c r="I87" i="5" l="1"/>
  <c r="H87" i="5" s="1"/>
  <c r="G88" i="5"/>
  <c r="I88" i="5" l="1"/>
  <c r="H88" i="5" s="1"/>
  <c r="G89" i="5"/>
  <c r="I89" i="5" l="1"/>
  <c r="H89" i="5" s="1"/>
  <c r="G90" i="5"/>
  <c r="I90" i="5" l="1"/>
  <c r="H90" i="5" s="1"/>
  <c r="G91" i="5"/>
  <c r="I91" i="5" l="1"/>
  <c r="H91" i="5" s="1"/>
  <c r="G92" i="5"/>
  <c r="I92" i="5" l="1"/>
  <c r="H92" i="5" s="1"/>
  <c r="G93" i="5"/>
  <c r="I93" i="5" l="1"/>
  <c r="H93" i="5" s="1"/>
  <c r="G94" i="5"/>
  <c r="I94" i="5" l="1"/>
  <c r="H94" i="5" s="1"/>
  <c r="G95" i="5"/>
  <c r="I95" i="5" l="1"/>
  <c r="H95" i="5" s="1"/>
  <c r="G96" i="5"/>
  <c r="I96" i="5" l="1"/>
  <c r="H96" i="5" s="1"/>
  <c r="G97" i="5"/>
  <c r="I97" i="5" l="1"/>
  <c r="H97" i="5" s="1"/>
  <c r="G98" i="5"/>
  <c r="I98" i="5" l="1"/>
  <c r="H98" i="5" s="1"/>
  <c r="G99" i="5"/>
  <c r="I99" i="5" l="1"/>
  <c r="H99" i="5" s="1"/>
  <c r="G100" i="5"/>
  <c r="I100" i="5" l="1"/>
  <c r="H100" i="5" s="1"/>
  <c r="G101" i="5"/>
  <c r="I101" i="5" l="1"/>
  <c r="H101" i="5" s="1"/>
  <c r="G102" i="5"/>
  <c r="I102" i="5" l="1"/>
  <c r="H102" i="5" s="1"/>
  <c r="G103" i="5"/>
  <c r="I103" i="5" l="1"/>
  <c r="H103" i="5" s="1"/>
  <c r="G104" i="5"/>
  <c r="I104" i="5" l="1"/>
  <c r="H104" i="5" s="1"/>
  <c r="G105" i="5"/>
  <c r="I105" i="5" l="1"/>
  <c r="H105" i="5" s="1"/>
  <c r="G106" i="5"/>
  <c r="I106" i="5" l="1"/>
  <c r="H106" i="5" s="1"/>
  <c r="G107" i="5"/>
  <c r="I107" i="5" l="1"/>
  <c r="H107" i="5" s="1"/>
  <c r="G108" i="5"/>
  <c r="I108" i="5" l="1"/>
  <c r="H108" i="5" s="1"/>
</calcChain>
</file>

<file path=xl/sharedStrings.xml><?xml version="1.0" encoding="utf-8"?>
<sst xmlns="http://schemas.openxmlformats.org/spreadsheetml/2006/main" count="106" uniqueCount="88">
  <si>
    <t>N</t>
  </si>
  <si>
    <t>N/mm</t>
  </si>
  <si>
    <t>Neck</t>
  </si>
  <si>
    <t>Back, Shoulders</t>
  </si>
  <si>
    <t>Chest</t>
  </si>
  <si>
    <t>Abdomen</t>
  </si>
  <si>
    <t>Pelvis</t>
  </si>
  <si>
    <t>Hand, Fingers</t>
  </si>
  <si>
    <t>Upper arms, Elbow joints</t>
  </si>
  <si>
    <t>Lower arms, Wrists</t>
  </si>
  <si>
    <t>Thighs, Knees</t>
  </si>
  <si>
    <t>Lower legs</t>
  </si>
  <si>
    <t>UR10e</t>
  </si>
  <si>
    <t>x</t>
  </si>
  <si>
    <t>y</t>
  </si>
  <si>
    <t>z</t>
  </si>
  <si>
    <t>Body region</t>
  </si>
  <si>
    <t>Start</t>
  </si>
  <si>
    <t>Payload (kg)</t>
  </si>
  <si>
    <t>a</t>
  </si>
  <si>
    <t>Target</t>
  </si>
  <si>
    <t>tm</t>
  </si>
  <si>
    <t>td</t>
  </si>
  <si>
    <t>t</t>
  </si>
  <si>
    <t>samples</t>
  </si>
  <si>
    <t>b</t>
  </si>
  <si>
    <t>Distance</t>
  </si>
  <si>
    <t>Speed</t>
  </si>
  <si>
    <t>UR5e</t>
  </si>
  <si>
    <t>UR3e</t>
  </si>
  <si>
    <t>Doosan M0617</t>
  </si>
  <si>
    <t>KUKA iiwa 7</t>
  </si>
  <si>
    <t>KUKA iiwa 14</t>
  </si>
  <si>
    <t>vm (*)</t>
  </si>
  <si>
    <t>vmax</t>
  </si>
  <si>
    <t>t1</t>
  </si>
  <si>
    <t>t2</t>
  </si>
  <si>
    <t>d</t>
  </si>
  <si>
    <t>HRC Speed Calculator</t>
  </si>
  <si>
    <t>Reference: ISO/TS 15066 (2016) Annex A [pp.21-32]</t>
  </si>
  <si>
    <t>Pressure</t>
  </si>
  <si>
    <t>Force</t>
  </si>
  <si>
    <t>Custom value</t>
  </si>
  <si>
    <t>NA</t>
  </si>
  <si>
    <t>Doosan M0609</t>
  </si>
  <si>
    <t>Doosan M1013</t>
  </si>
  <si>
    <t>Doosan H2017</t>
  </si>
  <si>
    <t>Doosan H2515</t>
  </si>
  <si>
    <t>TM12</t>
  </si>
  <si>
    <t>TM14</t>
  </si>
  <si>
    <t>Fanuc CRX-10iA</t>
  </si>
  <si>
    <t>TM5-700/900</t>
  </si>
  <si>
    <t xml:space="preserve">Sawyer </t>
  </si>
  <si>
    <t>ABB YuMi Single-arm</t>
  </si>
  <si>
    <t>ABB YuMi Dual-arm</t>
  </si>
  <si>
    <t>Robot Masses [kg]</t>
  </si>
  <si>
    <r>
      <t>v</t>
    </r>
    <r>
      <rPr>
        <b/>
        <vertAlign val="subscript"/>
        <sz val="11"/>
        <color theme="0"/>
        <rFont val="Century Gothic"/>
        <family val="2"/>
      </rPr>
      <t>max</t>
    </r>
    <r>
      <rPr>
        <b/>
        <sz val="11"/>
        <color theme="0"/>
        <rFont val="Century Gothic"/>
        <family val="2"/>
      </rPr>
      <t xml:space="preserve"> (Pressure)</t>
    </r>
  </si>
  <si>
    <r>
      <t>v</t>
    </r>
    <r>
      <rPr>
        <b/>
        <vertAlign val="subscript"/>
        <sz val="11"/>
        <color theme="0"/>
        <rFont val="Century Gothic"/>
        <family val="2"/>
      </rPr>
      <t>max</t>
    </r>
    <r>
      <rPr>
        <b/>
        <sz val="11"/>
        <color theme="0"/>
        <rFont val="Century Gothic"/>
        <family val="2"/>
      </rPr>
      <t xml:space="preserve"> (Force)</t>
    </r>
  </si>
  <si>
    <r>
      <t>v</t>
    </r>
    <r>
      <rPr>
        <b/>
        <vertAlign val="subscript"/>
        <sz val="16"/>
        <color theme="0"/>
        <rFont val="Century Gothic"/>
        <family val="2"/>
      </rPr>
      <t>max</t>
    </r>
  </si>
  <si>
    <t>Moving Robot Mass (kg)</t>
  </si>
  <si>
    <t>Body Region</t>
  </si>
  <si>
    <r>
      <t>Contact Area A (cm</t>
    </r>
    <r>
      <rPr>
        <b/>
        <vertAlign val="superscript"/>
        <sz val="11"/>
        <color theme="0"/>
        <rFont val="Century Gothic"/>
        <family val="2"/>
      </rPr>
      <t>2</t>
    </r>
    <r>
      <rPr>
        <b/>
        <sz val="11"/>
        <color theme="0"/>
        <rFont val="Century Gothic"/>
        <family val="2"/>
      </rPr>
      <t>)</t>
    </r>
  </si>
  <si>
    <t>Robot Positions</t>
  </si>
  <si>
    <t>Travel Distance</t>
  </si>
  <si>
    <t>K</t>
  </si>
  <si>
    <t>Effective 
Mass</t>
  </si>
  <si>
    <t>Effective 
Spring Constant</t>
  </si>
  <si>
    <t>kg</t>
  </si>
  <si>
    <t>* Critical zone, no force/pressure multiplier for transient contact applicable.</t>
  </si>
  <si>
    <r>
      <rPr>
        <b/>
        <sz val="10"/>
        <color theme="0"/>
        <rFont val="Century Gothic"/>
        <family val="2"/>
      </rPr>
      <t>NOTE</t>
    </r>
    <r>
      <rPr>
        <sz val="10"/>
        <color theme="0"/>
        <rFont val="Century Gothic"/>
        <family val="2"/>
      </rPr>
      <t xml:space="preserve">: The quantity </t>
    </r>
    <r>
      <rPr>
        <b/>
        <i/>
        <sz val="10"/>
        <color theme="0"/>
        <rFont val="Century Gothic"/>
        <family val="2"/>
      </rPr>
      <t>M</t>
    </r>
    <r>
      <rPr>
        <sz val="10"/>
        <color theme="0"/>
        <rFont val="Century Gothic"/>
        <family val="2"/>
      </rPr>
      <t xml:space="preserve"> in the formula signifies the "moving mass" [p. 29] of the robot which is depending on the specific motion the robot executes, i.e. which axes are moved.
Due to data availability, the given values on the left represent the total masses of the respective robots. The introduced inaccuracy is fairly limited and might at most lead to a more conservative result.</t>
    </r>
  </si>
  <si>
    <r>
      <t>N/cm</t>
    </r>
    <r>
      <rPr>
        <b/>
        <i/>
        <vertAlign val="superscript"/>
        <sz val="10"/>
        <color theme="0"/>
        <rFont val="Century Gothic"/>
        <family val="2"/>
      </rPr>
      <t>2</t>
    </r>
  </si>
  <si>
    <r>
      <t>F</t>
    </r>
    <r>
      <rPr>
        <b/>
        <vertAlign val="subscript"/>
        <sz val="10"/>
        <color theme="0"/>
        <rFont val="Century Gothic"/>
        <family val="2"/>
      </rPr>
      <t>S</t>
    </r>
  </si>
  <si>
    <r>
      <t>F</t>
    </r>
    <r>
      <rPr>
        <b/>
        <vertAlign val="subscript"/>
        <sz val="10"/>
        <color theme="0"/>
        <rFont val="Century Gothic"/>
        <family val="2"/>
      </rPr>
      <t>t</t>
    </r>
  </si>
  <si>
    <r>
      <t>P</t>
    </r>
    <r>
      <rPr>
        <b/>
        <vertAlign val="subscript"/>
        <sz val="10"/>
        <color theme="0"/>
        <rFont val="Century Gothic"/>
        <family val="2"/>
      </rPr>
      <t>S</t>
    </r>
  </si>
  <si>
    <r>
      <t>P</t>
    </r>
    <r>
      <rPr>
        <b/>
        <vertAlign val="subscript"/>
        <sz val="10"/>
        <color theme="0"/>
        <rFont val="Century Gothic"/>
        <family val="2"/>
      </rPr>
      <t>t</t>
    </r>
  </si>
  <si>
    <r>
      <t>m</t>
    </r>
    <r>
      <rPr>
        <b/>
        <vertAlign val="subscript"/>
        <sz val="10"/>
        <color theme="0"/>
        <rFont val="Century Gothic"/>
        <family val="2"/>
      </rPr>
      <t>H</t>
    </r>
  </si>
  <si>
    <t>UR16e</t>
  </si>
  <si>
    <t>mm/s</t>
  </si>
  <si>
    <t>mm</t>
  </si>
  <si>
    <r>
      <t>mm/s</t>
    </r>
    <r>
      <rPr>
        <vertAlign val="superscript"/>
        <sz val="10"/>
        <color theme="0"/>
        <rFont val="Century Gothic"/>
        <family val="2"/>
      </rPr>
      <t>2</t>
    </r>
  </si>
  <si>
    <t>Acceleration</t>
  </si>
  <si>
    <t>Deceleration</t>
  </si>
  <si>
    <t>*</t>
  </si>
  <si>
    <t>Skull, Forehead</t>
  </si>
  <si>
    <t>Face</t>
  </si>
  <si>
    <t>Questions and Feedback</t>
  </si>
  <si>
    <r>
      <t>To implement a safe human-robot collaboration (</t>
    </r>
    <r>
      <rPr>
        <b/>
        <sz val="10"/>
        <color theme="0"/>
        <rFont val="Century Gothic"/>
        <family val="2"/>
      </rPr>
      <t>HRC</t>
    </r>
    <r>
      <rPr>
        <sz val="10"/>
        <color theme="0"/>
        <rFont val="Century Gothic"/>
        <family val="2"/>
      </rPr>
      <t xml:space="preserve">) the robot motion speed has to be limited to a value which leaves the human worker unharmed in case of a collision.
The technical specification </t>
    </r>
    <r>
      <rPr>
        <b/>
        <sz val="10"/>
        <color theme="0"/>
        <rFont val="Century Gothic"/>
        <family val="2"/>
      </rPr>
      <t>ISO/TS 15066</t>
    </r>
    <r>
      <rPr>
        <sz val="10"/>
        <color theme="0"/>
        <rFont val="Century Gothic"/>
        <family val="2"/>
      </rPr>
      <t xml:space="preserve"> establishes force and pressure limit values for the onset of pain in such a scenario.
Collisions can be classified into the following -
</t>
    </r>
    <r>
      <rPr>
        <b/>
        <sz val="10"/>
        <color theme="0"/>
        <rFont val="Century Gothic"/>
        <family val="2"/>
      </rPr>
      <t xml:space="preserve">1. Transient collisions, i.e. inelastic contact
2. Quasi-static collisions, i.e. clamping contact.
</t>
    </r>
    <r>
      <rPr>
        <sz val="10"/>
        <color theme="0"/>
        <rFont val="Century Gothic"/>
        <family val="2"/>
      </rPr>
      <t xml:space="preserve">
The traditional method of measuring is to facilitate a collision with a statically mounted force measurement device/pressure sensitive film.
While this method is accurate for quasi-static collisions, it can not simulate transient collisions and might lead to an overestimation of collision forces.</t>
    </r>
  </si>
  <si>
    <r>
      <rPr>
        <b/>
        <sz val="10"/>
        <rFont val="Century Gothic"/>
        <family val="2"/>
      </rPr>
      <t>VIKASO®</t>
    </r>
    <r>
      <rPr>
        <sz val="10"/>
        <rFont val="Century Gothic"/>
        <family val="2"/>
      </rPr>
      <t xml:space="preserve"> has developed the </t>
    </r>
    <r>
      <rPr>
        <b/>
        <sz val="10"/>
        <rFont val="Century Gothic"/>
        <family val="2"/>
      </rPr>
      <t>HRC speed calculator</t>
    </r>
    <r>
      <rPr>
        <sz val="10"/>
        <rFont val="Century Gothic"/>
        <family val="2"/>
      </rPr>
      <t xml:space="preserve"> based on the mathematical considerations detailed in </t>
    </r>
    <r>
      <rPr>
        <b/>
        <sz val="10"/>
        <rFont val="Century Gothic"/>
        <family val="2"/>
      </rPr>
      <t>ISO/TS 15066</t>
    </r>
    <r>
      <rPr>
        <sz val="10"/>
        <rFont val="Century Gothic"/>
        <family val="2"/>
      </rPr>
      <t xml:space="preserve"> to achieve the following -
1. To provide a fast guidance for the speed setting of a motion with the risk of a transient contact.
2. To achieve transparency of the course of speed in an accelerated/decelerated 
robot motion. 
This allows to see the impact on cycle time of different acceleration settings.
</t>
    </r>
    <r>
      <rPr>
        <b/>
        <sz val="10"/>
        <rFont val="Century Gothic"/>
        <family val="2"/>
      </rPr>
      <t>Disclaimer</t>
    </r>
    <r>
      <rPr>
        <sz val="10"/>
        <rFont val="Century Gothic"/>
        <family val="2"/>
      </rPr>
      <t xml:space="preserve">: Usage of this tool is at the user's liability.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</si>
</sst>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23" x14ac:knownFonts="1">
    <font>
      <sz val="11"/>
      <color theme="1"/>
      <name val="Calibri"/>
      <family val="2"/>
      <scheme val="minor"/>
    </font>
    <font>
      <b/>
      <sz val="11"/>
      <color theme="1"/>
      <name val="Calibri"/>
      <family val="2"/>
      <scheme val="minor"/>
    </font>
    <font>
      <sz val="8"/>
      <color rgb="FF000000"/>
      <name val="Segoe UI"/>
      <family val="2"/>
    </font>
    <font>
      <b/>
      <sz val="36"/>
      <color theme="0"/>
      <name val="Century Gothic"/>
      <family val="2"/>
    </font>
    <font>
      <sz val="11"/>
      <color theme="0"/>
      <name val="Century Gothic"/>
      <family val="2"/>
    </font>
    <font>
      <b/>
      <sz val="26"/>
      <color theme="0"/>
      <name val="Century Gothic"/>
      <family val="2"/>
    </font>
    <font>
      <b/>
      <sz val="11"/>
      <color theme="0"/>
      <name val="Century Gothic"/>
      <family val="2"/>
    </font>
    <font>
      <sz val="11"/>
      <name val="Century Gothic"/>
      <family val="2"/>
    </font>
    <font>
      <b/>
      <vertAlign val="superscript"/>
      <sz val="11"/>
      <color theme="0"/>
      <name val="Century Gothic"/>
      <family val="2"/>
    </font>
    <font>
      <b/>
      <vertAlign val="subscript"/>
      <sz val="11"/>
      <color theme="0"/>
      <name val="Century Gothic"/>
      <family val="2"/>
    </font>
    <font>
      <sz val="10"/>
      <color theme="0"/>
      <name val="Century Gothic"/>
      <family val="2"/>
    </font>
    <font>
      <b/>
      <sz val="16"/>
      <color theme="0"/>
      <name val="Century Gothic"/>
      <family val="2"/>
    </font>
    <font>
      <b/>
      <sz val="16"/>
      <name val="Century Gothic"/>
      <family val="2"/>
    </font>
    <font>
      <b/>
      <vertAlign val="subscript"/>
      <sz val="16"/>
      <color theme="0"/>
      <name val="Century Gothic"/>
      <family val="2"/>
    </font>
    <font>
      <sz val="16"/>
      <color theme="0"/>
      <name val="Century Gothic"/>
      <family val="2"/>
    </font>
    <font>
      <sz val="11"/>
      <color theme="1"/>
      <name val="Century Gothic"/>
      <family val="2"/>
    </font>
    <font>
      <sz val="10"/>
      <name val="Century Gothic"/>
      <family val="2"/>
    </font>
    <font>
      <b/>
      <sz val="10"/>
      <name val="Century Gothic"/>
      <family val="2"/>
    </font>
    <font>
      <b/>
      <sz val="10"/>
      <color theme="0"/>
      <name val="Century Gothic"/>
      <family val="2"/>
    </font>
    <font>
      <b/>
      <i/>
      <sz val="10"/>
      <color theme="0"/>
      <name val="Century Gothic"/>
      <family val="2"/>
    </font>
    <font>
      <b/>
      <i/>
      <vertAlign val="superscript"/>
      <sz val="10"/>
      <color theme="0"/>
      <name val="Century Gothic"/>
      <family val="2"/>
    </font>
    <font>
      <b/>
      <vertAlign val="subscript"/>
      <sz val="10"/>
      <color theme="0"/>
      <name val="Century Gothic"/>
      <family val="2"/>
    </font>
    <font>
      <vertAlign val="superscript"/>
      <sz val="10"/>
      <color theme="0"/>
      <name val="Century Gothic"/>
      <family val="2"/>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A29261"/>
        <bgColor indexed="64"/>
      </patternFill>
    </fill>
    <fill>
      <patternFill patternType="solid">
        <fgColor rgb="FF574E33"/>
        <bgColor indexed="64"/>
      </patternFill>
    </fill>
  </fills>
  <borders count="38">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n">
        <color theme="0"/>
      </right>
      <top style="thin">
        <color theme="0"/>
      </top>
      <bottom style="thin">
        <color theme="0"/>
      </bottom>
      <diagonal/>
    </border>
    <border>
      <left style="thin">
        <color theme="0"/>
      </left>
      <right style="thick">
        <color theme="0"/>
      </right>
      <top style="thin">
        <color theme="0"/>
      </top>
      <bottom style="thin">
        <color theme="0"/>
      </bottom>
      <diagonal/>
    </border>
    <border>
      <left style="thick">
        <color theme="0"/>
      </left>
      <right style="thin">
        <color theme="0"/>
      </right>
      <top style="thin">
        <color theme="0"/>
      </top>
      <bottom style="thick">
        <color theme="0"/>
      </bottom>
      <diagonal/>
    </border>
    <border>
      <left style="thin">
        <color theme="0"/>
      </left>
      <right style="thin">
        <color theme="0"/>
      </right>
      <top style="thin">
        <color theme="0"/>
      </top>
      <bottom style="thick">
        <color theme="0"/>
      </bottom>
      <diagonal/>
    </border>
    <border>
      <left style="thin">
        <color theme="0"/>
      </left>
      <right style="thick">
        <color theme="0"/>
      </right>
      <top style="thin">
        <color theme="0"/>
      </top>
      <bottom style="thick">
        <color theme="0"/>
      </bottom>
      <diagonal/>
    </border>
    <border>
      <left style="thick">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ck">
        <color theme="0"/>
      </right>
      <top/>
      <bottom style="thin">
        <color theme="0"/>
      </bottom>
      <diagonal/>
    </border>
    <border>
      <left style="hair">
        <color theme="0"/>
      </left>
      <right/>
      <top style="thick">
        <color theme="0"/>
      </top>
      <bottom style="thick">
        <color theme="0"/>
      </bottom>
      <diagonal/>
    </border>
    <border>
      <left/>
      <right style="hair">
        <color theme="0"/>
      </right>
      <top style="thick">
        <color theme="0"/>
      </top>
      <bottom style="thick">
        <color theme="0"/>
      </bottom>
      <diagonal/>
    </border>
    <border>
      <left style="hair">
        <color theme="0"/>
      </left>
      <right style="thick">
        <color theme="0"/>
      </right>
      <top style="thick">
        <color theme="0"/>
      </top>
      <bottom style="thick">
        <color theme="0"/>
      </bottom>
      <diagonal/>
    </border>
    <border>
      <left style="thick">
        <color theme="0"/>
      </left>
      <right style="hair">
        <color theme="0"/>
      </right>
      <top style="thick">
        <color theme="0"/>
      </top>
      <bottom/>
      <diagonal/>
    </border>
    <border>
      <left style="thick">
        <color theme="0"/>
      </left>
      <right style="hair">
        <color theme="0"/>
      </right>
      <top/>
      <bottom/>
      <diagonal/>
    </border>
    <border>
      <left style="thick">
        <color theme="0"/>
      </left>
      <right style="hair">
        <color theme="0"/>
      </right>
      <top/>
      <bottom style="hair">
        <color theme="0"/>
      </bottom>
      <diagonal/>
    </border>
  </borders>
  <cellStyleXfs count="1">
    <xf numFmtId="0" fontId="0" fillId="0" borderId="0"/>
  </cellStyleXfs>
  <cellXfs count="156">
    <xf numFmtId="0" fontId="0" fillId="0" borderId="0" xfId="0"/>
    <xf numFmtId="0" fontId="1" fillId="0" borderId="0" xfId="0" applyFont="1" applyAlignment="1">
      <alignment horizontal="center"/>
    </xf>
    <xf numFmtId="2" fontId="0" fillId="0" borderId="0" xfId="0" applyNumberFormat="1"/>
    <xf numFmtId="0" fontId="4" fillId="2" borderId="0" xfId="0" applyFont="1" applyFill="1"/>
    <xf numFmtId="0" fontId="5" fillId="5" borderId="13" xfId="0" applyFont="1" applyFill="1" applyBorder="1" applyAlignment="1">
      <alignment vertical="center"/>
    </xf>
    <xf numFmtId="0" fontId="5" fillId="5" borderId="14" xfId="0" applyFont="1" applyFill="1" applyBorder="1" applyAlignment="1">
      <alignment vertical="center"/>
    </xf>
    <xf numFmtId="0" fontId="5" fillId="5" borderId="15" xfId="0" applyFont="1" applyFill="1" applyBorder="1" applyAlignment="1">
      <alignment vertical="center"/>
    </xf>
    <xf numFmtId="0" fontId="5" fillId="4" borderId="13" xfId="0" applyFont="1" applyFill="1" applyBorder="1" applyAlignment="1">
      <alignment vertical="center"/>
    </xf>
    <xf numFmtId="0" fontId="5" fillId="4" borderId="14" xfId="0" applyFont="1" applyFill="1" applyBorder="1" applyAlignment="1">
      <alignment vertical="center"/>
    </xf>
    <xf numFmtId="0" fontId="5" fillId="4" borderId="15" xfId="0" applyFont="1" applyFill="1" applyBorder="1" applyAlignment="1">
      <alignment vertical="center"/>
    </xf>
    <xf numFmtId="0" fontId="5" fillId="2" borderId="13" xfId="0" applyFont="1" applyFill="1" applyBorder="1" applyAlignment="1">
      <alignment vertical="center"/>
    </xf>
    <xf numFmtId="0" fontId="5" fillId="2" borderId="14" xfId="0" applyFont="1" applyFill="1" applyBorder="1" applyAlignment="1">
      <alignment vertical="center"/>
    </xf>
    <xf numFmtId="0" fontId="5" fillId="2" borderId="15" xfId="0" applyFont="1" applyFill="1" applyBorder="1" applyAlignment="1">
      <alignment vertical="center"/>
    </xf>
    <xf numFmtId="0" fontId="4" fillId="5" borderId="16" xfId="0" applyFont="1" applyFill="1" applyBorder="1"/>
    <xf numFmtId="0" fontId="6" fillId="2" borderId="11" xfId="0" applyFont="1" applyFill="1" applyBorder="1" applyAlignment="1">
      <alignment vertical="center"/>
    </xf>
    <xf numFmtId="0" fontId="4" fillId="2" borderId="10" xfId="0" applyFont="1" applyFill="1" applyBorder="1" applyAlignment="1">
      <alignment vertical="center"/>
    </xf>
    <xf numFmtId="165" fontId="4" fillId="2" borderId="10" xfId="0" applyNumberFormat="1" applyFont="1" applyFill="1" applyBorder="1" applyAlignment="1">
      <alignment vertical="center"/>
    </xf>
    <xf numFmtId="0" fontId="4" fillId="5" borderId="17" xfId="0" applyFont="1" applyFill="1" applyBorder="1"/>
    <xf numFmtId="0" fontId="4" fillId="4" borderId="16" xfId="0" applyFont="1" applyFill="1" applyBorder="1"/>
    <xf numFmtId="0" fontId="4" fillId="2" borderId="3" xfId="0" applyFont="1" applyFill="1" applyBorder="1" applyAlignment="1">
      <alignment vertical="center"/>
    </xf>
    <xf numFmtId="0" fontId="4" fillId="2" borderId="3" xfId="0" applyFont="1" applyFill="1" applyBorder="1" applyAlignment="1">
      <alignment horizontal="center" vertical="center"/>
    </xf>
    <xf numFmtId="0" fontId="4" fillId="4" borderId="17" xfId="0" applyFont="1" applyFill="1" applyBorder="1"/>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xf numFmtId="0" fontId="4" fillId="2" borderId="17" xfId="0" applyFont="1" applyFill="1" applyBorder="1"/>
    <xf numFmtId="0" fontId="4" fillId="2" borderId="5" xfId="0" applyFont="1" applyFill="1" applyBorder="1" applyAlignment="1">
      <alignment vertical="center"/>
    </xf>
    <xf numFmtId="0" fontId="4" fillId="2" borderId="9" xfId="0" applyFont="1" applyFill="1" applyBorder="1" applyAlignment="1">
      <alignment vertical="center"/>
    </xf>
    <xf numFmtId="0" fontId="7" fillId="2" borderId="0" xfId="0" applyFont="1" applyFill="1" applyBorder="1" applyAlignment="1">
      <alignment horizontal="center" vertical="center"/>
    </xf>
    <xf numFmtId="0" fontId="4" fillId="2" borderId="12" xfId="0" applyFont="1" applyFill="1" applyBorder="1" applyAlignment="1">
      <alignment vertical="center"/>
    </xf>
    <xf numFmtId="0" fontId="4" fillId="2" borderId="6" xfId="0" applyFont="1" applyFill="1" applyBorder="1" applyAlignment="1">
      <alignment vertical="center"/>
    </xf>
    <xf numFmtId="0" fontId="4" fillId="2" borderId="8" xfId="0" applyFont="1" applyFill="1" applyBorder="1" applyAlignment="1">
      <alignment vertical="center"/>
    </xf>
    <xf numFmtId="0" fontId="7" fillId="2" borderId="8"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6" xfId="0" applyFont="1" applyFill="1" applyBorder="1" applyAlignment="1">
      <alignment vertical="center"/>
    </xf>
    <xf numFmtId="0" fontId="7" fillId="2" borderId="0" xfId="0" applyFont="1" applyFill="1" applyBorder="1" applyAlignment="1">
      <alignment vertical="center"/>
    </xf>
    <xf numFmtId="0" fontId="7" fillId="2" borderId="6" xfId="0" applyFont="1" applyFill="1" applyBorder="1" applyAlignment="1">
      <alignment vertical="center"/>
    </xf>
    <xf numFmtId="0" fontId="6" fillId="2" borderId="2" xfId="0" applyFont="1" applyFill="1" applyBorder="1" applyAlignment="1">
      <alignment vertical="center"/>
    </xf>
    <xf numFmtId="0" fontId="6" fillId="2" borderId="7" xfId="0" applyFont="1" applyFill="1" applyBorder="1" applyAlignment="1">
      <alignment vertical="center"/>
    </xf>
    <xf numFmtId="164" fontId="4" fillId="2" borderId="0" xfId="0" applyNumberFormat="1" applyFont="1" applyFill="1" applyBorder="1" applyAlignment="1">
      <alignment horizontal="center" vertical="center"/>
    </xf>
    <xf numFmtId="0" fontId="11" fillId="2" borderId="7" xfId="0" applyFont="1" applyFill="1" applyBorder="1" applyAlignment="1">
      <alignment vertical="center"/>
    </xf>
    <xf numFmtId="0" fontId="11" fillId="2" borderId="8" xfId="0" applyFont="1" applyFill="1" applyBorder="1" applyAlignment="1">
      <alignment vertical="center"/>
    </xf>
    <xf numFmtId="0" fontId="11" fillId="2" borderId="16" xfId="0" applyFont="1" applyFill="1" applyBorder="1" applyAlignment="1">
      <alignment vertical="center"/>
    </xf>
    <xf numFmtId="0" fontId="11" fillId="2" borderId="0" xfId="0" applyFont="1" applyFill="1" applyBorder="1" applyAlignment="1">
      <alignment vertical="center"/>
    </xf>
    <xf numFmtId="0" fontId="14" fillId="2" borderId="8" xfId="0" applyFont="1" applyFill="1" applyBorder="1" applyAlignment="1">
      <alignment vertical="center"/>
    </xf>
    <xf numFmtId="0" fontId="14" fillId="2" borderId="16" xfId="0" applyFont="1" applyFill="1" applyBorder="1" applyAlignment="1">
      <alignment vertical="center"/>
    </xf>
    <xf numFmtId="0" fontId="14" fillId="2" borderId="0" xfId="0" applyFont="1" applyFill="1" applyBorder="1" applyAlignment="1">
      <alignment vertical="center"/>
    </xf>
    <xf numFmtId="0" fontId="4" fillId="5" borderId="0" xfId="0" applyFont="1" applyFill="1" applyBorder="1" applyAlignment="1">
      <alignment vertical="center"/>
    </xf>
    <xf numFmtId="2" fontId="4" fillId="5" borderId="0" xfId="0" applyNumberFormat="1" applyFont="1" applyFill="1" applyBorder="1" applyAlignment="1">
      <alignment horizontal="center" vertical="center"/>
    </xf>
    <xf numFmtId="0" fontId="4" fillId="4" borderId="0" xfId="0" applyFont="1" applyFill="1" applyBorder="1" applyAlignment="1">
      <alignment vertical="center"/>
    </xf>
    <xf numFmtId="0" fontId="15" fillId="5" borderId="18" xfId="0" applyFont="1" applyFill="1" applyBorder="1"/>
    <xf numFmtId="0" fontId="15" fillId="5" borderId="19" xfId="0" applyFont="1" applyFill="1" applyBorder="1"/>
    <xf numFmtId="0" fontId="15" fillId="5" borderId="20" xfId="0" applyFont="1" applyFill="1" applyBorder="1"/>
    <xf numFmtId="0" fontId="15" fillId="4" borderId="18" xfId="0" applyFont="1" applyFill="1" applyBorder="1"/>
    <xf numFmtId="0" fontId="15" fillId="4" borderId="19" xfId="0" applyFont="1" applyFill="1" applyBorder="1"/>
    <xf numFmtId="0" fontId="15" fillId="4" borderId="20" xfId="0" applyFont="1" applyFill="1" applyBorder="1"/>
    <xf numFmtId="0" fontId="15" fillId="2" borderId="18" xfId="0" applyFont="1" applyFill="1" applyBorder="1"/>
    <xf numFmtId="0" fontId="15" fillId="2" borderId="19" xfId="0" applyFont="1" applyFill="1" applyBorder="1"/>
    <xf numFmtId="0" fontId="15" fillId="2" borderId="20" xfId="0" applyFont="1" applyFill="1" applyBorder="1"/>
    <xf numFmtId="0" fontId="15" fillId="2" borderId="0" xfId="0" applyFont="1" applyFill="1"/>
    <xf numFmtId="0" fontId="4" fillId="2" borderId="0" xfId="0" applyFont="1" applyFill="1" applyAlignment="1">
      <alignment vertical="center"/>
    </xf>
    <xf numFmtId="0" fontId="4" fillId="2" borderId="0" xfId="0" applyFont="1" applyFill="1" applyAlignment="1">
      <alignment horizontal="right"/>
    </xf>
    <xf numFmtId="0" fontId="4" fillId="2" borderId="0" xfId="0" applyFont="1" applyFill="1" applyAlignment="1">
      <alignment horizontal="center"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10" fillId="2" borderId="0" xfId="0" applyFont="1" applyFill="1"/>
    <xf numFmtId="0" fontId="18" fillId="2" borderId="0" xfId="0" applyFont="1" applyFill="1" applyAlignment="1">
      <alignment wrapText="1"/>
    </xf>
    <xf numFmtId="0" fontId="18" fillId="5" borderId="32" xfId="0" applyFont="1" applyFill="1" applyBorder="1" applyAlignment="1">
      <alignment horizontal="center" vertical="center" wrapText="1"/>
    </xf>
    <xf numFmtId="0" fontId="18" fillId="5" borderId="34" xfId="0" applyFont="1" applyFill="1" applyBorder="1" applyAlignment="1">
      <alignment horizontal="center" vertical="center" wrapText="1"/>
    </xf>
    <xf numFmtId="0" fontId="19" fillId="4" borderId="9" xfId="0" applyFont="1" applyFill="1" applyBorder="1" applyAlignment="1">
      <alignment horizontal="center" vertical="center"/>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8" fillId="4" borderId="12"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25" xfId="0" applyFont="1" applyFill="1" applyBorder="1" applyAlignment="1">
      <alignment horizontal="center" vertical="center"/>
    </xf>
    <xf numFmtId="0" fontId="18" fillId="2" borderId="0" xfId="0" applyFont="1" applyFill="1" applyAlignment="1">
      <alignment horizontal="right"/>
    </xf>
    <xf numFmtId="0" fontId="10" fillId="2" borderId="29" xfId="0" applyFont="1" applyFill="1" applyBorder="1"/>
    <xf numFmtId="0" fontId="10" fillId="2" borderId="1"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4" xfId="0" applyFont="1" applyFill="1" applyBorder="1"/>
    <xf numFmtId="0" fontId="10" fillId="2" borderId="0" xfId="0" applyFont="1" applyFill="1" applyAlignment="1">
      <alignment horizontal="right"/>
    </xf>
    <xf numFmtId="0" fontId="10" fillId="2" borderId="0" xfId="0" applyFont="1" applyFill="1" applyBorder="1"/>
    <xf numFmtId="0" fontId="10" fillId="2" borderId="26" xfId="0" applyFont="1" applyFill="1" applyBorder="1"/>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0" xfId="0" applyFont="1" applyFill="1" applyAlignment="1">
      <alignment horizontal="center" vertical="center"/>
    </xf>
    <xf numFmtId="0" fontId="10" fillId="2" borderId="0" xfId="0" applyFont="1" applyFill="1" applyAlignment="1">
      <alignment vertical="top" wrapText="1"/>
    </xf>
    <xf numFmtId="0" fontId="10" fillId="2" borderId="0" xfId="0" applyFont="1" applyFill="1" applyAlignment="1">
      <alignment horizontal="center"/>
    </xf>
    <xf numFmtId="0" fontId="16" fillId="2" borderId="0" xfId="0" applyFont="1" applyFill="1" applyBorder="1" applyAlignment="1">
      <alignment vertical="center" wrapText="1"/>
    </xf>
    <xf numFmtId="0" fontId="7" fillId="3" borderId="1"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165" fontId="4" fillId="2" borderId="10" xfId="0" applyNumberFormat="1" applyFont="1" applyFill="1" applyBorder="1" applyAlignment="1" applyProtection="1">
      <alignment horizontal="center" vertical="center"/>
      <protection hidden="1"/>
    </xf>
    <xf numFmtId="165" fontId="10" fillId="2" borderId="17" xfId="0" applyNumberFormat="1" applyFont="1" applyFill="1" applyBorder="1" applyAlignment="1" applyProtection="1">
      <alignment horizontal="center"/>
      <protection locked="0"/>
    </xf>
    <xf numFmtId="165" fontId="10" fillId="2" borderId="17" xfId="0" applyNumberFormat="1" applyFont="1" applyFill="1" applyBorder="1" applyAlignment="1" applyProtection="1">
      <alignment horizontal="center" vertical="center"/>
      <protection locked="0"/>
    </xf>
    <xf numFmtId="165" fontId="10" fillId="2" borderId="20" xfId="0" applyNumberFormat="1" applyFont="1" applyFill="1" applyBorder="1" applyAlignment="1" applyProtection="1">
      <alignment horizontal="center"/>
      <protection locked="0"/>
    </xf>
    <xf numFmtId="0" fontId="18" fillId="2" borderId="16" xfId="0" applyFont="1" applyFill="1" applyBorder="1" applyAlignment="1" applyProtection="1">
      <alignment horizontal="left" vertical="center"/>
      <protection locked="0"/>
    </xf>
    <xf numFmtId="0" fontId="18" fillId="2" borderId="16" xfId="0" applyFont="1" applyFill="1" applyBorder="1" applyProtection="1">
      <protection locked="0"/>
    </xf>
    <xf numFmtId="0" fontId="18" fillId="2" borderId="18" xfId="0" applyFont="1" applyFill="1" applyBorder="1" applyProtection="1">
      <protection locked="0"/>
    </xf>
    <xf numFmtId="0" fontId="4" fillId="4" borderId="0" xfId="0" applyFont="1" applyFill="1"/>
    <xf numFmtId="0" fontId="4" fillId="2" borderId="0" xfId="0" applyFont="1" applyFill="1" applyAlignment="1">
      <alignment horizontal="center" vertical="top" wrapText="1"/>
    </xf>
    <xf numFmtId="0" fontId="3" fillId="2" borderId="0" xfId="0" applyFont="1" applyFill="1" applyBorder="1" applyAlignment="1">
      <alignment horizontal="center" vertical="center"/>
    </xf>
    <xf numFmtId="2" fontId="11" fillId="2" borderId="8" xfId="0" applyNumberFormat="1" applyFont="1" applyFill="1" applyBorder="1" applyAlignment="1" applyProtection="1">
      <alignment horizontal="center" vertical="center"/>
      <protection hidden="1"/>
    </xf>
    <xf numFmtId="2" fontId="14" fillId="2" borderId="8" xfId="0" applyNumberFormat="1" applyFont="1" applyFill="1" applyBorder="1" applyAlignment="1">
      <alignment horizontal="center" vertical="center"/>
    </xf>
    <xf numFmtId="2" fontId="14" fillId="2" borderId="9"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2" fontId="11" fillId="2" borderId="10" xfId="0" applyNumberFormat="1" applyFont="1" applyFill="1" applyBorder="1" applyAlignment="1">
      <alignment horizontal="center" vertical="center"/>
    </xf>
    <xf numFmtId="2" fontId="11" fillId="2" borderId="12" xfId="0" applyNumberFormat="1" applyFont="1" applyFill="1" applyBorder="1" applyAlignment="1">
      <alignment horizontal="center" vertical="center"/>
    </xf>
    <xf numFmtId="2" fontId="11" fillId="2" borderId="11" xfId="0" applyNumberFormat="1" applyFont="1" applyFill="1" applyBorder="1" applyAlignment="1">
      <alignment horizontal="left" vertical="center"/>
    </xf>
    <xf numFmtId="2" fontId="11" fillId="2" borderId="10" xfId="0" applyNumberFormat="1" applyFont="1" applyFill="1" applyBorder="1" applyAlignment="1">
      <alignment horizontal="left" vertical="center"/>
    </xf>
    <xf numFmtId="164" fontId="4" fillId="2" borderId="3" xfId="0" applyNumberFormat="1" applyFont="1" applyFill="1" applyBorder="1" applyAlignment="1" applyProtection="1">
      <alignment horizontal="center" vertical="center"/>
      <protection hidden="1"/>
    </xf>
    <xf numFmtId="164" fontId="4" fillId="2" borderId="8" xfId="0" applyNumberFormat="1" applyFont="1" applyFill="1" applyBorder="1" applyAlignment="1" applyProtection="1">
      <alignment horizontal="center" vertical="center"/>
      <protection hidden="1"/>
    </xf>
    <xf numFmtId="2" fontId="11" fillId="2" borderId="10" xfId="0" applyNumberFormat="1" applyFont="1" applyFill="1" applyBorder="1" applyAlignment="1" applyProtection="1">
      <alignment horizontal="center" vertical="center"/>
      <protection hidden="1"/>
    </xf>
    <xf numFmtId="2" fontId="11" fillId="2" borderId="8" xfId="0" applyNumberFormat="1" applyFont="1" applyFill="1" applyBorder="1" applyAlignment="1">
      <alignment horizontal="center" vertical="center"/>
    </xf>
    <xf numFmtId="2" fontId="12" fillId="2" borderId="8" xfId="0" applyNumberFormat="1" applyFont="1" applyFill="1" applyBorder="1" applyAlignment="1" applyProtection="1">
      <alignment horizontal="center" vertical="center"/>
      <protection locked="0" hidden="1"/>
    </xf>
    <xf numFmtId="2" fontId="12" fillId="2" borderId="9" xfId="0" applyNumberFormat="1" applyFont="1" applyFill="1" applyBorder="1" applyAlignment="1" applyProtection="1">
      <alignment horizontal="center" vertical="center"/>
      <protection locked="0" hidden="1"/>
    </xf>
    <xf numFmtId="0" fontId="7" fillId="3" borderId="3" xfId="0" applyFont="1" applyFill="1" applyBorder="1" applyAlignment="1" applyProtection="1">
      <alignment horizontal="center" vertical="center"/>
      <protection locked="0"/>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7" fillId="3" borderId="8"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7" xfId="0" applyFont="1" applyFill="1" applyBorder="1" applyAlignment="1">
      <alignment horizontal="left"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2" fontId="4" fillId="2" borderId="10" xfId="0" applyNumberFormat="1" applyFont="1" applyFill="1" applyBorder="1" applyAlignment="1" applyProtection="1">
      <alignment horizontal="center" vertical="center"/>
      <protection hidden="1"/>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7" fillId="3" borderId="11"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2" fontId="11" fillId="2" borderId="0" xfId="0" applyNumberFormat="1" applyFont="1" applyFill="1" applyBorder="1" applyAlignment="1">
      <alignment horizontal="center" vertical="center"/>
    </xf>
    <xf numFmtId="2" fontId="14" fillId="2" borderId="0" xfId="0" applyNumberFormat="1" applyFont="1" applyFill="1" applyBorder="1" applyAlignment="1">
      <alignment horizontal="center" vertical="center"/>
    </xf>
    <xf numFmtId="0" fontId="4" fillId="2" borderId="16" xfId="0" applyFont="1" applyFill="1" applyBorder="1" applyAlignment="1">
      <alignment horizontal="left" vertical="center"/>
    </xf>
    <xf numFmtId="2" fontId="4" fillId="2" borderId="0" xfId="0" applyNumberFormat="1" applyFont="1" applyFill="1" applyBorder="1" applyAlignment="1">
      <alignment horizontal="center" vertical="center"/>
    </xf>
    <xf numFmtId="0" fontId="10" fillId="2" borderId="0" xfId="0" applyFont="1" applyFill="1" applyBorder="1" applyAlignment="1">
      <alignment horizontal="center" vertical="center"/>
    </xf>
    <xf numFmtId="0" fontId="18" fillId="2" borderId="0" xfId="0" applyFont="1" applyFill="1" applyAlignment="1">
      <alignment horizontal="left" vertical="top" wrapText="1"/>
    </xf>
    <xf numFmtId="0" fontId="10" fillId="5" borderId="21" xfId="0" applyFont="1" applyFill="1" applyBorder="1" applyAlignment="1">
      <alignment horizontal="left" vertical="center" wrapText="1" indent="1"/>
    </xf>
    <xf numFmtId="0" fontId="10" fillId="5" borderId="22" xfId="0" applyFont="1" applyFill="1" applyBorder="1" applyAlignment="1">
      <alignment horizontal="left" vertical="center" wrapText="1" indent="1"/>
    </xf>
    <xf numFmtId="0" fontId="10" fillId="5" borderId="23" xfId="0" applyFont="1" applyFill="1" applyBorder="1" applyAlignment="1">
      <alignment horizontal="left" vertical="center" wrapText="1" indent="1"/>
    </xf>
    <xf numFmtId="0" fontId="16" fillId="4" borderId="21" xfId="0" applyFont="1" applyFill="1" applyBorder="1" applyAlignment="1">
      <alignment horizontal="left" vertical="center" wrapText="1" indent="1"/>
    </xf>
    <xf numFmtId="0" fontId="16" fillId="4" borderId="22" xfId="0" applyFont="1" applyFill="1" applyBorder="1" applyAlignment="1">
      <alignment horizontal="left" vertical="center" wrapText="1" indent="1"/>
    </xf>
    <xf numFmtId="0" fontId="16" fillId="4" borderId="23" xfId="0" applyFont="1" applyFill="1" applyBorder="1" applyAlignment="1">
      <alignment horizontal="left" vertical="center" wrapText="1" indent="1"/>
    </xf>
    <xf numFmtId="0" fontId="10" fillId="2" borderId="0" xfId="0" applyFont="1" applyFill="1" applyBorder="1" applyAlignment="1">
      <alignment horizontal="left" vertical="top" wrapText="1" indent="2"/>
    </xf>
    <xf numFmtId="0" fontId="19" fillId="5" borderId="21" xfId="0" applyFont="1" applyFill="1" applyBorder="1" applyAlignment="1">
      <alignment horizontal="center" vertical="center"/>
    </xf>
    <xf numFmtId="0" fontId="19" fillId="5" borderId="23" xfId="0" applyFont="1" applyFill="1" applyBorder="1" applyAlignment="1">
      <alignment horizontal="center" vertical="center"/>
    </xf>
    <xf numFmtId="0" fontId="18" fillId="5" borderId="32" xfId="0" applyFont="1" applyFill="1" applyBorder="1" applyAlignment="1">
      <alignment horizontal="center" vertical="center"/>
    </xf>
    <xf numFmtId="0" fontId="18" fillId="5" borderId="33" xfId="0" applyFont="1" applyFill="1" applyBorder="1" applyAlignment="1">
      <alignment horizontal="center" vertical="center"/>
    </xf>
    <xf numFmtId="0" fontId="18" fillId="5" borderId="22" xfId="0" applyFont="1" applyFill="1" applyBorder="1" applyAlignment="1">
      <alignment horizontal="center" vertical="center"/>
    </xf>
    <xf numFmtId="0" fontId="18" fillId="5" borderId="35" xfId="0" applyFont="1" applyFill="1" applyBorder="1" applyAlignment="1">
      <alignment horizontal="center" vertical="center"/>
    </xf>
    <xf numFmtId="0" fontId="18" fillId="5" borderId="36" xfId="0" applyFont="1" applyFill="1" applyBorder="1" applyAlignment="1">
      <alignment horizontal="center" vertical="center"/>
    </xf>
    <xf numFmtId="0" fontId="18" fillId="5" borderId="3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A29261"/>
      <color rgb="FF574E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56089389025679"/>
          <c:y val="2.9392117568470273E-2"/>
          <c:w val="0.70611133222457134"/>
          <c:h val="0.85997780337578034"/>
        </c:manualLayout>
      </c:layout>
      <c:lineChart>
        <c:grouping val="standard"/>
        <c:varyColors val="0"/>
        <c:ser>
          <c:idx val="1"/>
          <c:order val="1"/>
          <c:tx>
            <c:strRef>
              <c:f>Data!$H$7</c:f>
              <c:strCache>
                <c:ptCount val="1"/>
                <c:pt idx="0">
                  <c:v>Distance</c:v>
                </c:pt>
              </c:strCache>
            </c:strRef>
          </c:tx>
          <c:spPr>
            <a:ln w="28575" cap="rnd">
              <a:solidFill>
                <a:srgbClr val="574E33"/>
              </a:solidFill>
              <a:round/>
            </a:ln>
            <a:effectLst/>
          </c:spPr>
          <c:marker>
            <c:symbol val="none"/>
          </c:marker>
          <c:cat>
            <c:numRef>
              <c:f>Data!$G$8:$G$108</c:f>
              <c:numCache>
                <c:formatCode>0.00</c:formatCode>
                <c:ptCount val="101"/>
                <c:pt idx="0">
                  <c:v>0</c:v>
                </c:pt>
                <c:pt idx="1">
                  <c:v>5.0806717686574202E-2</c:v>
                </c:pt>
                <c:pt idx="2">
                  <c:v>0.1016134353731484</c:v>
                </c:pt>
                <c:pt idx="3">
                  <c:v>0.15242015305972262</c:v>
                </c:pt>
                <c:pt idx="4">
                  <c:v>0.20322687074629681</c:v>
                </c:pt>
                <c:pt idx="5">
                  <c:v>0.25403358843287099</c:v>
                </c:pt>
                <c:pt idx="6">
                  <c:v>0.30484030611944518</c:v>
                </c:pt>
                <c:pt idx="7">
                  <c:v>0.35564702380601937</c:v>
                </c:pt>
                <c:pt idx="8">
                  <c:v>0.40645374149259356</c:v>
                </c:pt>
                <c:pt idx="9">
                  <c:v>0.45726045917916774</c:v>
                </c:pt>
                <c:pt idx="10">
                  <c:v>0.50806717686574199</c:v>
                </c:pt>
                <c:pt idx="11">
                  <c:v>0.55887389455231617</c:v>
                </c:pt>
                <c:pt idx="12">
                  <c:v>0.60968061223889036</c:v>
                </c:pt>
                <c:pt idx="13">
                  <c:v>0.66048732992546455</c:v>
                </c:pt>
                <c:pt idx="14">
                  <c:v>0.71129404761203874</c:v>
                </c:pt>
                <c:pt idx="15">
                  <c:v>0.76210076529861293</c:v>
                </c:pt>
                <c:pt idx="16">
                  <c:v>0.81290748298518711</c:v>
                </c:pt>
                <c:pt idx="17">
                  <c:v>0.8637142006717613</c:v>
                </c:pt>
                <c:pt idx="18">
                  <c:v>0.91452091835833549</c:v>
                </c:pt>
                <c:pt idx="19">
                  <c:v>0.96532763604490968</c:v>
                </c:pt>
                <c:pt idx="20">
                  <c:v>1.016134353731484</c:v>
                </c:pt>
                <c:pt idx="21">
                  <c:v>1.0669410714180583</c:v>
                </c:pt>
                <c:pt idx="22">
                  <c:v>1.1177477891046326</c:v>
                </c:pt>
                <c:pt idx="23">
                  <c:v>1.1685545067912069</c:v>
                </c:pt>
                <c:pt idx="24">
                  <c:v>1.2193612244777812</c:v>
                </c:pt>
                <c:pt idx="25">
                  <c:v>1.2701679421643555</c:v>
                </c:pt>
                <c:pt idx="26">
                  <c:v>1.3209746598509298</c:v>
                </c:pt>
                <c:pt idx="27">
                  <c:v>1.3717813775375041</c:v>
                </c:pt>
                <c:pt idx="28">
                  <c:v>1.4225880952240784</c:v>
                </c:pt>
                <c:pt idx="29">
                  <c:v>1.4733948129106527</c:v>
                </c:pt>
                <c:pt idx="30">
                  <c:v>1.524201530597227</c:v>
                </c:pt>
                <c:pt idx="31">
                  <c:v>1.5750082482838013</c:v>
                </c:pt>
                <c:pt idx="32">
                  <c:v>1.6258149659703756</c:v>
                </c:pt>
                <c:pt idx="33">
                  <c:v>1.6766216836569499</c:v>
                </c:pt>
                <c:pt idx="34">
                  <c:v>1.7274284013435242</c:v>
                </c:pt>
                <c:pt idx="35">
                  <c:v>1.7782351190300985</c:v>
                </c:pt>
                <c:pt idx="36">
                  <c:v>1.8290418367166728</c:v>
                </c:pt>
                <c:pt idx="37">
                  <c:v>1.8798485544032471</c:v>
                </c:pt>
                <c:pt idx="38">
                  <c:v>1.9306552720898214</c:v>
                </c:pt>
                <c:pt idx="39">
                  <c:v>1.9814619897763956</c:v>
                </c:pt>
                <c:pt idx="40">
                  <c:v>2.0322687074629697</c:v>
                </c:pt>
                <c:pt idx="41">
                  <c:v>2.083075425149544</c:v>
                </c:pt>
                <c:pt idx="42">
                  <c:v>2.1338821428361183</c:v>
                </c:pt>
                <c:pt idx="43">
                  <c:v>2.1846888605226926</c:v>
                </c:pt>
                <c:pt idx="44">
                  <c:v>2.2354955782092669</c:v>
                </c:pt>
                <c:pt idx="45">
                  <c:v>2.2863022958958412</c:v>
                </c:pt>
                <c:pt idx="46">
                  <c:v>2.3371090135824155</c:v>
                </c:pt>
                <c:pt idx="47">
                  <c:v>2.3879157312689898</c:v>
                </c:pt>
                <c:pt idx="48">
                  <c:v>2.4387224489555641</c:v>
                </c:pt>
                <c:pt idx="49">
                  <c:v>2.4895291666421384</c:v>
                </c:pt>
                <c:pt idx="50">
                  <c:v>2.5403358843287127</c:v>
                </c:pt>
                <c:pt idx="51">
                  <c:v>2.591142602015287</c:v>
                </c:pt>
                <c:pt idx="52">
                  <c:v>2.6419493197018613</c:v>
                </c:pt>
                <c:pt idx="53">
                  <c:v>2.6927560373884356</c:v>
                </c:pt>
                <c:pt idx="54">
                  <c:v>2.7435627550750099</c:v>
                </c:pt>
                <c:pt idx="55">
                  <c:v>2.7943694727615842</c:v>
                </c:pt>
                <c:pt idx="56">
                  <c:v>2.8451761904481585</c:v>
                </c:pt>
                <c:pt idx="57">
                  <c:v>2.8959829081347328</c:v>
                </c:pt>
                <c:pt idx="58">
                  <c:v>2.9467896258213071</c:v>
                </c:pt>
                <c:pt idx="59">
                  <c:v>2.9975963435078814</c:v>
                </c:pt>
                <c:pt idx="60">
                  <c:v>3.0484030611944557</c:v>
                </c:pt>
                <c:pt idx="61">
                  <c:v>3.09920977888103</c:v>
                </c:pt>
                <c:pt idx="62">
                  <c:v>3.1500164965676043</c:v>
                </c:pt>
                <c:pt idx="63">
                  <c:v>3.2008232142541786</c:v>
                </c:pt>
                <c:pt idx="64">
                  <c:v>3.2516299319407529</c:v>
                </c:pt>
                <c:pt idx="65">
                  <c:v>3.3024366496273272</c:v>
                </c:pt>
                <c:pt idx="66">
                  <c:v>3.3532433673139015</c:v>
                </c:pt>
                <c:pt idx="67">
                  <c:v>3.4040500850004758</c:v>
                </c:pt>
                <c:pt idx="68">
                  <c:v>3.4548568026870501</c:v>
                </c:pt>
                <c:pt idx="69">
                  <c:v>3.5056635203736244</c:v>
                </c:pt>
                <c:pt idx="70">
                  <c:v>3.5564702380601987</c:v>
                </c:pt>
                <c:pt idx="71">
                  <c:v>3.607276955746773</c:v>
                </c:pt>
                <c:pt idx="72">
                  <c:v>3.6580836734333473</c:v>
                </c:pt>
                <c:pt idx="73">
                  <c:v>3.7088903911199216</c:v>
                </c:pt>
                <c:pt idx="74">
                  <c:v>3.7596971088064959</c:v>
                </c:pt>
                <c:pt idx="75">
                  <c:v>3.8105038264930702</c:v>
                </c:pt>
                <c:pt idx="76">
                  <c:v>3.8613105441796445</c:v>
                </c:pt>
                <c:pt idx="77">
                  <c:v>3.9121172618662188</c:v>
                </c:pt>
                <c:pt idx="78">
                  <c:v>3.9629239795527931</c:v>
                </c:pt>
                <c:pt idx="79">
                  <c:v>4.0137306972393674</c:v>
                </c:pt>
                <c:pt idx="80">
                  <c:v>4.0645374149259412</c:v>
                </c:pt>
                <c:pt idx="81">
                  <c:v>4.1153441326125151</c:v>
                </c:pt>
                <c:pt idx="82">
                  <c:v>4.1661508502990889</c:v>
                </c:pt>
                <c:pt idx="83">
                  <c:v>4.2169575679856628</c:v>
                </c:pt>
                <c:pt idx="84">
                  <c:v>4.2677642856722366</c:v>
                </c:pt>
                <c:pt idx="85">
                  <c:v>4.3185710033588105</c:v>
                </c:pt>
                <c:pt idx="86">
                  <c:v>4.3693777210453844</c:v>
                </c:pt>
                <c:pt idx="87">
                  <c:v>4.4201844387319582</c:v>
                </c:pt>
                <c:pt idx="88">
                  <c:v>4.4709911564185321</c:v>
                </c:pt>
                <c:pt idx="89">
                  <c:v>4.5217978741051059</c:v>
                </c:pt>
                <c:pt idx="90">
                  <c:v>4.5726045917916798</c:v>
                </c:pt>
                <c:pt idx="91">
                  <c:v>4.6234113094782536</c:v>
                </c:pt>
                <c:pt idx="92">
                  <c:v>4.6742180271648275</c:v>
                </c:pt>
                <c:pt idx="93">
                  <c:v>4.7250247448514013</c:v>
                </c:pt>
                <c:pt idx="94">
                  <c:v>4.7758314625379752</c:v>
                </c:pt>
                <c:pt idx="95">
                  <c:v>4.826638180224549</c:v>
                </c:pt>
                <c:pt idx="96">
                  <c:v>4.8774448979111229</c:v>
                </c:pt>
                <c:pt idx="97">
                  <c:v>4.9282516155976968</c:v>
                </c:pt>
                <c:pt idx="98">
                  <c:v>4.9790583332842706</c:v>
                </c:pt>
                <c:pt idx="99">
                  <c:v>5.0298650509708445</c:v>
                </c:pt>
                <c:pt idx="100">
                  <c:v>5.0806717686574183</c:v>
                </c:pt>
              </c:numCache>
            </c:numRef>
          </c:cat>
          <c:val>
            <c:numRef>
              <c:f>Data!$H$8:$H$108</c:f>
              <c:numCache>
                <c:formatCode>0.00</c:formatCode>
                <c:ptCount val="101"/>
                <c:pt idx="0">
                  <c:v>0</c:v>
                </c:pt>
                <c:pt idx="1">
                  <c:v>0.64533064052081301</c:v>
                </c:pt>
                <c:pt idx="2">
                  <c:v>2.5813225620832521</c:v>
                </c:pt>
                <c:pt idx="3">
                  <c:v>5.8079757646873178</c:v>
                </c:pt>
                <c:pt idx="4">
                  <c:v>10.325290248333008</c:v>
                </c:pt>
                <c:pt idx="5">
                  <c:v>16.133266013020325</c:v>
                </c:pt>
                <c:pt idx="6">
                  <c:v>23.231903058749264</c:v>
                </c:pt>
                <c:pt idx="7">
                  <c:v>31.621201385519829</c:v>
                </c:pt>
                <c:pt idx="8">
                  <c:v>41.301160993332019</c:v>
                </c:pt>
                <c:pt idx="9">
                  <c:v>52.271781882185834</c:v>
                </c:pt>
                <c:pt idx="10">
                  <c:v>64.533064052081286</c:v>
                </c:pt>
                <c:pt idx="11">
                  <c:v>78.085007503018346</c:v>
                </c:pt>
                <c:pt idx="12">
                  <c:v>92.927612234997042</c:v>
                </c:pt>
                <c:pt idx="13">
                  <c:v>109.06087824801736</c:v>
                </c:pt>
                <c:pt idx="14">
                  <c:v>126.4848055420793</c:v>
                </c:pt>
                <c:pt idx="15">
                  <c:v>145.19939411718286</c:v>
                </c:pt>
                <c:pt idx="16">
                  <c:v>165.20464397332805</c:v>
                </c:pt>
                <c:pt idx="17">
                  <c:v>186.50055511051485</c:v>
                </c:pt>
                <c:pt idx="18">
                  <c:v>209.08712752874331</c:v>
                </c:pt>
                <c:pt idx="19">
                  <c:v>232.96436122801339</c:v>
                </c:pt>
                <c:pt idx="20">
                  <c:v>257.59749149917468</c:v>
                </c:pt>
                <c:pt idx="21">
                  <c:v>282.34118770170636</c:v>
                </c:pt>
                <c:pt idx="22">
                  <c:v>307.08488390423804</c:v>
                </c:pt>
                <c:pt idx="23">
                  <c:v>331.82858010676972</c:v>
                </c:pt>
                <c:pt idx="24">
                  <c:v>356.5722763093014</c:v>
                </c:pt>
                <c:pt idx="25">
                  <c:v>381.31597251183308</c:v>
                </c:pt>
                <c:pt idx="26">
                  <c:v>406.05966871436476</c:v>
                </c:pt>
                <c:pt idx="27">
                  <c:v>430.80336491689644</c:v>
                </c:pt>
                <c:pt idx="28">
                  <c:v>455.54706111942812</c:v>
                </c:pt>
                <c:pt idx="29">
                  <c:v>480.2907573219598</c:v>
                </c:pt>
                <c:pt idx="30">
                  <c:v>505.03445352449148</c:v>
                </c:pt>
                <c:pt idx="31">
                  <c:v>529.77814972702322</c:v>
                </c:pt>
                <c:pt idx="32">
                  <c:v>554.52184592955496</c:v>
                </c:pt>
                <c:pt idx="33">
                  <c:v>579.26554213208669</c:v>
                </c:pt>
                <c:pt idx="34">
                  <c:v>604.00923833461843</c:v>
                </c:pt>
                <c:pt idx="35">
                  <c:v>628.75293453715017</c:v>
                </c:pt>
                <c:pt idx="36">
                  <c:v>653.4966307396819</c:v>
                </c:pt>
                <c:pt idx="37">
                  <c:v>678.24032694221364</c:v>
                </c:pt>
                <c:pt idx="38">
                  <c:v>702.98402314474538</c:v>
                </c:pt>
                <c:pt idx="39">
                  <c:v>727.72771934727712</c:v>
                </c:pt>
                <c:pt idx="40">
                  <c:v>752.47141554980874</c:v>
                </c:pt>
                <c:pt idx="41">
                  <c:v>777.21511175234048</c:v>
                </c:pt>
                <c:pt idx="42">
                  <c:v>801.95880795487221</c:v>
                </c:pt>
                <c:pt idx="43">
                  <c:v>826.70250415740395</c:v>
                </c:pt>
                <c:pt idx="44">
                  <c:v>851.44620035993569</c:v>
                </c:pt>
                <c:pt idx="45">
                  <c:v>876.18989656246742</c:v>
                </c:pt>
                <c:pt idx="46">
                  <c:v>900.93359276499916</c:v>
                </c:pt>
                <c:pt idx="47">
                  <c:v>925.6772889675309</c:v>
                </c:pt>
                <c:pt idx="48">
                  <c:v>950.42098517006264</c:v>
                </c:pt>
                <c:pt idx="49">
                  <c:v>975.16468137259437</c:v>
                </c:pt>
                <c:pt idx="50">
                  <c:v>999.90837757512611</c:v>
                </c:pt>
                <c:pt idx="51">
                  <c:v>1024.6520737776577</c:v>
                </c:pt>
                <c:pt idx="52">
                  <c:v>1049.3957699801895</c:v>
                </c:pt>
                <c:pt idx="53">
                  <c:v>1074.1394661827212</c:v>
                </c:pt>
                <c:pt idx="54">
                  <c:v>1098.8831623852529</c:v>
                </c:pt>
                <c:pt idx="55">
                  <c:v>1123.6268585877847</c:v>
                </c:pt>
                <c:pt idx="56">
                  <c:v>1148.3705547903164</c:v>
                </c:pt>
                <c:pt idx="57">
                  <c:v>1173.1142509928482</c:v>
                </c:pt>
                <c:pt idx="58">
                  <c:v>1197.8579471953799</c:v>
                </c:pt>
                <c:pt idx="59">
                  <c:v>1222.6016433979116</c:v>
                </c:pt>
                <c:pt idx="60">
                  <c:v>1247.3453396004434</c:v>
                </c:pt>
                <c:pt idx="61">
                  <c:v>1272.0890358029751</c:v>
                </c:pt>
                <c:pt idx="62">
                  <c:v>1296.8327320055068</c:v>
                </c:pt>
                <c:pt idx="63">
                  <c:v>1321.5764282080386</c:v>
                </c:pt>
                <c:pt idx="64">
                  <c:v>1346.3201244105703</c:v>
                </c:pt>
                <c:pt idx="65">
                  <c:v>1371.0638206131021</c:v>
                </c:pt>
                <c:pt idx="66">
                  <c:v>1395.8075168156338</c:v>
                </c:pt>
                <c:pt idx="67">
                  <c:v>1420.5512130181655</c:v>
                </c:pt>
                <c:pt idx="68">
                  <c:v>1445.2949092206973</c:v>
                </c:pt>
                <c:pt idx="69">
                  <c:v>1470.038605423229</c:v>
                </c:pt>
                <c:pt idx="70">
                  <c:v>1494.7823016257607</c:v>
                </c:pt>
                <c:pt idx="71">
                  <c:v>1519.5259978282925</c:v>
                </c:pt>
                <c:pt idx="72">
                  <c:v>1544.2696940308242</c:v>
                </c:pt>
                <c:pt idx="73">
                  <c:v>1569.0133902333559</c:v>
                </c:pt>
                <c:pt idx="74">
                  <c:v>1593.7570864358877</c:v>
                </c:pt>
                <c:pt idx="75">
                  <c:v>1618.5007826384194</c:v>
                </c:pt>
                <c:pt idx="76">
                  <c:v>1643.2444788409512</c:v>
                </c:pt>
                <c:pt idx="77">
                  <c:v>1667.9881750434829</c:v>
                </c:pt>
                <c:pt idx="78">
                  <c:v>1692.7318712460146</c:v>
                </c:pt>
                <c:pt idx="79">
                  <c:v>1717.4755674485464</c:v>
                </c:pt>
                <c:pt idx="80">
                  <c:v>1742.2192636510779</c:v>
                </c:pt>
                <c:pt idx="81">
                  <c:v>1766.8523939222389</c:v>
                </c:pt>
                <c:pt idx="82">
                  <c:v>1790.7296276215086</c:v>
                </c:pt>
                <c:pt idx="83">
                  <c:v>1813.3162000397367</c:v>
                </c:pt>
                <c:pt idx="84">
                  <c:v>1834.6121111769232</c:v>
                </c:pt>
                <c:pt idx="85">
                  <c:v>1854.6173610330682</c:v>
                </c:pt>
                <c:pt idx="86">
                  <c:v>1873.3319496081715</c:v>
                </c:pt>
                <c:pt idx="87">
                  <c:v>1890.7558769022332</c:v>
                </c:pt>
                <c:pt idx="88">
                  <c:v>1906.8891429152534</c:v>
                </c:pt>
                <c:pt idx="89">
                  <c:v>1921.7317476472319</c:v>
                </c:pt>
                <c:pt idx="90">
                  <c:v>1935.2836910981689</c:v>
                </c:pt>
                <c:pt idx="91">
                  <c:v>1947.5449732680643</c:v>
                </c:pt>
                <c:pt idx="92">
                  <c:v>1958.515594156918</c:v>
                </c:pt>
                <c:pt idx="93">
                  <c:v>1968.1955537647302</c:v>
                </c:pt>
                <c:pt idx="94">
                  <c:v>1976.5848520915008</c:v>
                </c:pt>
                <c:pt idx="95">
                  <c:v>1983.6834891372298</c:v>
                </c:pt>
                <c:pt idx="96">
                  <c:v>1989.491464901917</c:v>
                </c:pt>
                <c:pt idx="97">
                  <c:v>1994.0087793855625</c:v>
                </c:pt>
                <c:pt idx="98">
                  <c:v>1997.2354325881665</c:v>
                </c:pt>
                <c:pt idx="99">
                  <c:v>1999.1714245097289</c:v>
                </c:pt>
                <c:pt idx="100">
                  <c:v>1999.8167551502497</c:v>
                </c:pt>
              </c:numCache>
            </c:numRef>
          </c:val>
          <c:smooth val="1"/>
          <c:extLst>
            <c:ext xmlns:c16="http://schemas.microsoft.com/office/drawing/2014/chart" uri="{C3380CC4-5D6E-409C-BE32-E72D297353CC}">
              <c16:uniqueId val="{00000003-F541-417B-929D-0A41101AA20D}"/>
            </c:ext>
          </c:extLst>
        </c:ser>
        <c:dLbls>
          <c:showLegendKey val="0"/>
          <c:showVal val="0"/>
          <c:showCatName val="0"/>
          <c:showSerName val="0"/>
          <c:showPercent val="0"/>
          <c:showBubbleSize val="0"/>
        </c:dLbls>
        <c:marker val="1"/>
        <c:smooth val="0"/>
        <c:axId val="1291684608"/>
        <c:axId val="704150848"/>
        <c:extLst>
          <c:ext xmlns:c15="http://schemas.microsoft.com/office/drawing/2012/chart" uri="{02D57815-91ED-43cb-92C2-25804820EDAC}">
            <c15:filteredLineSeries>
              <c15:ser>
                <c:idx val="0"/>
                <c:order val="0"/>
                <c:tx>
                  <c:strRef>
                    <c:extLst>
                      <c:ext uri="{02D57815-91ED-43cb-92C2-25804820EDAC}">
                        <c15:formulaRef>
                          <c15:sqref>Data!$G$7</c15:sqref>
                        </c15:formulaRef>
                      </c:ext>
                    </c:extLst>
                    <c:strCache>
                      <c:ptCount val="1"/>
                      <c:pt idx="0">
                        <c:v>t</c:v>
                      </c:pt>
                    </c:strCache>
                  </c:strRef>
                </c:tx>
                <c:spPr>
                  <a:ln w="28575" cap="rnd">
                    <a:solidFill>
                      <a:schemeClr val="accent1"/>
                    </a:solidFill>
                    <a:round/>
                  </a:ln>
                  <a:effectLst/>
                </c:spPr>
                <c:marker>
                  <c:symbol val="none"/>
                </c:marker>
                <c:cat>
                  <c:numRef>
                    <c:extLst>
                      <c:ext uri="{02D57815-91ED-43cb-92C2-25804820EDAC}">
                        <c15:formulaRef>
                          <c15:sqref>Data!$G$8:$G$108</c15:sqref>
                        </c15:formulaRef>
                      </c:ext>
                    </c:extLst>
                    <c:numCache>
                      <c:formatCode>0.00</c:formatCode>
                      <c:ptCount val="101"/>
                      <c:pt idx="0">
                        <c:v>0</c:v>
                      </c:pt>
                      <c:pt idx="1">
                        <c:v>5.0806717686574202E-2</c:v>
                      </c:pt>
                      <c:pt idx="2">
                        <c:v>0.1016134353731484</c:v>
                      </c:pt>
                      <c:pt idx="3">
                        <c:v>0.15242015305972262</c:v>
                      </c:pt>
                      <c:pt idx="4">
                        <c:v>0.20322687074629681</c:v>
                      </c:pt>
                      <c:pt idx="5">
                        <c:v>0.25403358843287099</c:v>
                      </c:pt>
                      <c:pt idx="6">
                        <c:v>0.30484030611944518</c:v>
                      </c:pt>
                      <c:pt idx="7">
                        <c:v>0.35564702380601937</c:v>
                      </c:pt>
                      <c:pt idx="8">
                        <c:v>0.40645374149259356</c:v>
                      </c:pt>
                      <c:pt idx="9">
                        <c:v>0.45726045917916774</c:v>
                      </c:pt>
                      <c:pt idx="10">
                        <c:v>0.50806717686574199</c:v>
                      </c:pt>
                      <c:pt idx="11">
                        <c:v>0.55887389455231617</c:v>
                      </c:pt>
                      <c:pt idx="12">
                        <c:v>0.60968061223889036</c:v>
                      </c:pt>
                      <c:pt idx="13">
                        <c:v>0.66048732992546455</c:v>
                      </c:pt>
                      <c:pt idx="14">
                        <c:v>0.71129404761203874</c:v>
                      </c:pt>
                      <c:pt idx="15">
                        <c:v>0.76210076529861293</c:v>
                      </c:pt>
                      <c:pt idx="16">
                        <c:v>0.81290748298518711</c:v>
                      </c:pt>
                      <c:pt idx="17">
                        <c:v>0.8637142006717613</c:v>
                      </c:pt>
                      <c:pt idx="18">
                        <c:v>0.91452091835833549</c:v>
                      </c:pt>
                      <c:pt idx="19">
                        <c:v>0.96532763604490968</c:v>
                      </c:pt>
                      <c:pt idx="20">
                        <c:v>1.016134353731484</c:v>
                      </c:pt>
                      <c:pt idx="21">
                        <c:v>1.0669410714180583</c:v>
                      </c:pt>
                      <c:pt idx="22">
                        <c:v>1.1177477891046326</c:v>
                      </c:pt>
                      <c:pt idx="23">
                        <c:v>1.1685545067912069</c:v>
                      </c:pt>
                      <c:pt idx="24">
                        <c:v>1.2193612244777812</c:v>
                      </c:pt>
                      <c:pt idx="25">
                        <c:v>1.2701679421643555</c:v>
                      </c:pt>
                      <c:pt idx="26">
                        <c:v>1.3209746598509298</c:v>
                      </c:pt>
                      <c:pt idx="27">
                        <c:v>1.3717813775375041</c:v>
                      </c:pt>
                      <c:pt idx="28">
                        <c:v>1.4225880952240784</c:v>
                      </c:pt>
                      <c:pt idx="29">
                        <c:v>1.4733948129106527</c:v>
                      </c:pt>
                      <c:pt idx="30">
                        <c:v>1.524201530597227</c:v>
                      </c:pt>
                      <c:pt idx="31">
                        <c:v>1.5750082482838013</c:v>
                      </c:pt>
                      <c:pt idx="32">
                        <c:v>1.6258149659703756</c:v>
                      </c:pt>
                      <c:pt idx="33">
                        <c:v>1.6766216836569499</c:v>
                      </c:pt>
                      <c:pt idx="34">
                        <c:v>1.7274284013435242</c:v>
                      </c:pt>
                      <c:pt idx="35">
                        <c:v>1.7782351190300985</c:v>
                      </c:pt>
                      <c:pt idx="36">
                        <c:v>1.8290418367166728</c:v>
                      </c:pt>
                      <c:pt idx="37">
                        <c:v>1.8798485544032471</c:v>
                      </c:pt>
                      <c:pt idx="38">
                        <c:v>1.9306552720898214</c:v>
                      </c:pt>
                      <c:pt idx="39">
                        <c:v>1.9814619897763956</c:v>
                      </c:pt>
                      <c:pt idx="40">
                        <c:v>2.0322687074629697</c:v>
                      </c:pt>
                      <c:pt idx="41">
                        <c:v>2.083075425149544</c:v>
                      </c:pt>
                      <c:pt idx="42">
                        <c:v>2.1338821428361183</c:v>
                      </c:pt>
                      <c:pt idx="43">
                        <c:v>2.1846888605226926</c:v>
                      </c:pt>
                      <c:pt idx="44">
                        <c:v>2.2354955782092669</c:v>
                      </c:pt>
                      <c:pt idx="45">
                        <c:v>2.2863022958958412</c:v>
                      </c:pt>
                      <c:pt idx="46">
                        <c:v>2.3371090135824155</c:v>
                      </c:pt>
                      <c:pt idx="47">
                        <c:v>2.3879157312689898</c:v>
                      </c:pt>
                      <c:pt idx="48">
                        <c:v>2.4387224489555641</c:v>
                      </c:pt>
                      <c:pt idx="49">
                        <c:v>2.4895291666421384</c:v>
                      </c:pt>
                      <c:pt idx="50">
                        <c:v>2.5403358843287127</c:v>
                      </c:pt>
                      <c:pt idx="51">
                        <c:v>2.591142602015287</c:v>
                      </c:pt>
                      <c:pt idx="52">
                        <c:v>2.6419493197018613</c:v>
                      </c:pt>
                      <c:pt idx="53">
                        <c:v>2.6927560373884356</c:v>
                      </c:pt>
                      <c:pt idx="54">
                        <c:v>2.7435627550750099</c:v>
                      </c:pt>
                      <c:pt idx="55">
                        <c:v>2.7943694727615842</c:v>
                      </c:pt>
                      <c:pt idx="56">
                        <c:v>2.8451761904481585</c:v>
                      </c:pt>
                      <c:pt idx="57">
                        <c:v>2.8959829081347328</c:v>
                      </c:pt>
                      <c:pt idx="58">
                        <c:v>2.9467896258213071</c:v>
                      </c:pt>
                      <c:pt idx="59">
                        <c:v>2.9975963435078814</c:v>
                      </c:pt>
                      <c:pt idx="60">
                        <c:v>3.0484030611944557</c:v>
                      </c:pt>
                      <c:pt idx="61">
                        <c:v>3.09920977888103</c:v>
                      </c:pt>
                      <c:pt idx="62">
                        <c:v>3.1500164965676043</c:v>
                      </c:pt>
                      <c:pt idx="63">
                        <c:v>3.2008232142541786</c:v>
                      </c:pt>
                      <c:pt idx="64">
                        <c:v>3.2516299319407529</c:v>
                      </c:pt>
                      <c:pt idx="65">
                        <c:v>3.3024366496273272</c:v>
                      </c:pt>
                      <c:pt idx="66">
                        <c:v>3.3532433673139015</c:v>
                      </c:pt>
                      <c:pt idx="67">
                        <c:v>3.4040500850004758</c:v>
                      </c:pt>
                      <c:pt idx="68">
                        <c:v>3.4548568026870501</c:v>
                      </c:pt>
                      <c:pt idx="69">
                        <c:v>3.5056635203736244</c:v>
                      </c:pt>
                      <c:pt idx="70">
                        <c:v>3.5564702380601987</c:v>
                      </c:pt>
                      <c:pt idx="71">
                        <c:v>3.607276955746773</c:v>
                      </c:pt>
                      <c:pt idx="72">
                        <c:v>3.6580836734333473</c:v>
                      </c:pt>
                      <c:pt idx="73">
                        <c:v>3.7088903911199216</c:v>
                      </c:pt>
                      <c:pt idx="74">
                        <c:v>3.7596971088064959</c:v>
                      </c:pt>
                      <c:pt idx="75">
                        <c:v>3.8105038264930702</c:v>
                      </c:pt>
                      <c:pt idx="76">
                        <c:v>3.8613105441796445</c:v>
                      </c:pt>
                      <c:pt idx="77">
                        <c:v>3.9121172618662188</c:v>
                      </c:pt>
                      <c:pt idx="78">
                        <c:v>3.9629239795527931</c:v>
                      </c:pt>
                      <c:pt idx="79">
                        <c:v>4.0137306972393674</c:v>
                      </c:pt>
                      <c:pt idx="80">
                        <c:v>4.0645374149259412</c:v>
                      </c:pt>
                      <c:pt idx="81">
                        <c:v>4.1153441326125151</c:v>
                      </c:pt>
                      <c:pt idx="82">
                        <c:v>4.1661508502990889</c:v>
                      </c:pt>
                      <c:pt idx="83">
                        <c:v>4.2169575679856628</c:v>
                      </c:pt>
                      <c:pt idx="84">
                        <c:v>4.2677642856722366</c:v>
                      </c:pt>
                      <c:pt idx="85">
                        <c:v>4.3185710033588105</c:v>
                      </c:pt>
                      <c:pt idx="86">
                        <c:v>4.3693777210453844</c:v>
                      </c:pt>
                      <c:pt idx="87">
                        <c:v>4.4201844387319582</c:v>
                      </c:pt>
                      <c:pt idx="88">
                        <c:v>4.4709911564185321</c:v>
                      </c:pt>
                      <c:pt idx="89">
                        <c:v>4.5217978741051059</c:v>
                      </c:pt>
                      <c:pt idx="90">
                        <c:v>4.5726045917916798</c:v>
                      </c:pt>
                      <c:pt idx="91">
                        <c:v>4.6234113094782536</c:v>
                      </c:pt>
                      <c:pt idx="92">
                        <c:v>4.6742180271648275</c:v>
                      </c:pt>
                      <c:pt idx="93">
                        <c:v>4.7250247448514013</c:v>
                      </c:pt>
                      <c:pt idx="94">
                        <c:v>4.7758314625379752</c:v>
                      </c:pt>
                      <c:pt idx="95">
                        <c:v>4.826638180224549</c:v>
                      </c:pt>
                      <c:pt idx="96">
                        <c:v>4.8774448979111229</c:v>
                      </c:pt>
                      <c:pt idx="97">
                        <c:v>4.9282516155976968</c:v>
                      </c:pt>
                      <c:pt idx="98">
                        <c:v>4.9790583332842706</c:v>
                      </c:pt>
                      <c:pt idx="99">
                        <c:v>5.0298650509708445</c:v>
                      </c:pt>
                      <c:pt idx="100">
                        <c:v>5.0806717686574183</c:v>
                      </c:pt>
                    </c:numCache>
                  </c:numRef>
                </c:cat>
                <c:val>
                  <c:numRef>
                    <c:extLst>
                      <c:ext uri="{02D57815-91ED-43cb-92C2-25804820EDAC}">
                        <c15:formulaRef>
                          <c15:sqref>Data!$G$8:$G$108</c15:sqref>
                        </c15:formulaRef>
                      </c:ext>
                    </c:extLst>
                    <c:numCache>
                      <c:formatCode>0.00</c:formatCode>
                      <c:ptCount val="101"/>
                      <c:pt idx="0">
                        <c:v>0</c:v>
                      </c:pt>
                      <c:pt idx="1">
                        <c:v>5.0806717686574202E-2</c:v>
                      </c:pt>
                      <c:pt idx="2">
                        <c:v>0.1016134353731484</c:v>
                      </c:pt>
                      <c:pt idx="3">
                        <c:v>0.15242015305972262</c:v>
                      </c:pt>
                      <c:pt idx="4">
                        <c:v>0.20322687074629681</c:v>
                      </c:pt>
                      <c:pt idx="5">
                        <c:v>0.25403358843287099</c:v>
                      </c:pt>
                      <c:pt idx="6">
                        <c:v>0.30484030611944518</c:v>
                      </c:pt>
                      <c:pt idx="7">
                        <c:v>0.35564702380601937</c:v>
                      </c:pt>
                      <c:pt idx="8">
                        <c:v>0.40645374149259356</c:v>
                      </c:pt>
                      <c:pt idx="9">
                        <c:v>0.45726045917916774</c:v>
                      </c:pt>
                      <c:pt idx="10">
                        <c:v>0.50806717686574199</c:v>
                      </c:pt>
                      <c:pt idx="11">
                        <c:v>0.55887389455231617</c:v>
                      </c:pt>
                      <c:pt idx="12">
                        <c:v>0.60968061223889036</c:v>
                      </c:pt>
                      <c:pt idx="13">
                        <c:v>0.66048732992546455</c:v>
                      </c:pt>
                      <c:pt idx="14">
                        <c:v>0.71129404761203874</c:v>
                      </c:pt>
                      <c:pt idx="15">
                        <c:v>0.76210076529861293</c:v>
                      </c:pt>
                      <c:pt idx="16">
                        <c:v>0.81290748298518711</c:v>
                      </c:pt>
                      <c:pt idx="17">
                        <c:v>0.8637142006717613</c:v>
                      </c:pt>
                      <c:pt idx="18">
                        <c:v>0.91452091835833549</c:v>
                      </c:pt>
                      <c:pt idx="19">
                        <c:v>0.96532763604490968</c:v>
                      </c:pt>
                      <c:pt idx="20">
                        <c:v>1.016134353731484</c:v>
                      </c:pt>
                      <c:pt idx="21">
                        <c:v>1.0669410714180583</c:v>
                      </c:pt>
                      <c:pt idx="22">
                        <c:v>1.1177477891046326</c:v>
                      </c:pt>
                      <c:pt idx="23">
                        <c:v>1.1685545067912069</c:v>
                      </c:pt>
                      <c:pt idx="24">
                        <c:v>1.2193612244777812</c:v>
                      </c:pt>
                      <c:pt idx="25">
                        <c:v>1.2701679421643555</c:v>
                      </c:pt>
                      <c:pt idx="26">
                        <c:v>1.3209746598509298</c:v>
                      </c:pt>
                      <c:pt idx="27">
                        <c:v>1.3717813775375041</c:v>
                      </c:pt>
                      <c:pt idx="28">
                        <c:v>1.4225880952240784</c:v>
                      </c:pt>
                      <c:pt idx="29">
                        <c:v>1.4733948129106527</c:v>
                      </c:pt>
                      <c:pt idx="30">
                        <c:v>1.524201530597227</c:v>
                      </c:pt>
                      <c:pt idx="31">
                        <c:v>1.5750082482838013</c:v>
                      </c:pt>
                      <c:pt idx="32">
                        <c:v>1.6258149659703756</c:v>
                      </c:pt>
                      <c:pt idx="33">
                        <c:v>1.6766216836569499</c:v>
                      </c:pt>
                      <c:pt idx="34">
                        <c:v>1.7274284013435242</c:v>
                      </c:pt>
                      <c:pt idx="35">
                        <c:v>1.7782351190300985</c:v>
                      </c:pt>
                      <c:pt idx="36">
                        <c:v>1.8290418367166728</c:v>
                      </c:pt>
                      <c:pt idx="37">
                        <c:v>1.8798485544032471</c:v>
                      </c:pt>
                      <c:pt idx="38">
                        <c:v>1.9306552720898214</c:v>
                      </c:pt>
                      <c:pt idx="39">
                        <c:v>1.9814619897763956</c:v>
                      </c:pt>
                      <c:pt idx="40">
                        <c:v>2.0322687074629697</c:v>
                      </c:pt>
                      <c:pt idx="41">
                        <c:v>2.083075425149544</c:v>
                      </c:pt>
                      <c:pt idx="42">
                        <c:v>2.1338821428361183</c:v>
                      </c:pt>
                      <c:pt idx="43">
                        <c:v>2.1846888605226926</c:v>
                      </c:pt>
                      <c:pt idx="44">
                        <c:v>2.2354955782092669</c:v>
                      </c:pt>
                      <c:pt idx="45">
                        <c:v>2.2863022958958412</c:v>
                      </c:pt>
                      <c:pt idx="46">
                        <c:v>2.3371090135824155</c:v>
                      </c:pt>
                      <c:pt idx="47">
                        <c:v>2.3879157312689898</c:v>
                      </c:pt>
                      <c:pt idx="48">
                        <c:v>2.4387224489555641</c:v>
                      </c:pt>
                      <c:pt idx="49">
                        <c:v>2.4895291666421384</c:v>
                      </c:pt>
                      <c:pt idx="50">
                        <c:v>2.5403358843287127</c:v>
                      </c:pt>
                      <c:pt idx="51">
                        <c:v>2.591142602015287</c:v>
                      </c:pt>
                      <c:pt idx="52">
                        <c:v>2.6419493197018613</c:v>
                      </c:pt>
                      <c:pt idx="53">
                        <c:v>2.6927560373884356</c:v>
                      </c:pt>
                      <c:pt idx="54">
                        <c:v>2.7435627550750099</c:v>
                      </c:pt>
                      <c:pt idx="55">
                        <c:v>2.7943694727615842</c:v>
                      </c:pt>
                      <c:pt idx="56">
                        <c:v>2.8451761904481585</c:v>
                      </c:pt>
                      <c:pt idx="57">
                        <c:v>2.8959829081347328</c:v>
                      </c:pt>
                      <c:pt idx="58">
                        <c:v>2.9467896258213071</c:v>
                      </c:pt>
                      <c:pt idx="59">
                        <c:v>2.9975963435078814</c:v>
                      </c:pt>
                      <c:pt idx="60">
                        <c:v>3.0484030611944557</c:v>
                      </c:pt>
                      <c:pt idx="61">
                        <c:v>3.09920977888103</c:v>
                      </c:pt>
                      <c:pt idx="62">
                        <c:v>3.1500164965676043</c:v>
                      </c:pt>
                      <c:pt idx="63">
                        <c:v>3.2008232142541786</c:v>
                      </c:pt>
                      <c:pt idx="64">
                        <c:v>3.2516299319407529</c:v>
                      </c:pt>
                      <c:pt idx="65">
                        <c:v>3.3024366496273272</c:v>
                      </c:pt>
                      <c:pt idx="66">
                        <c:v>3.3532433673139015</c:v>
                      </c:pt>
                      <c:pt idx="67">
                        <c:v>3.4040500850004758</c:v>
                      </c:pt>
                      <c:pt idx="68">
                        <c:v>3.4548568026870501</c:v>
                      </c:pt>
                      <c:pt idx="69">
                        <c:v>3.5056635203736244</c:v>
                      </c:pt>
                      <c:pt idx="70">
                        <c:v>3.5564702380601987</c:v>
                      </c:pt>
                      <c:pt idx="71">
                        <c:v>3.607276955746773</c:v>
                      </c:pt>
                      <c:pt idx="72">
                        <c:v>3.6580836734333473</c:v>
                      </c:pt>
                      <c:pt idx="73">
                        <c:v>3.7088903911199216</c:v>
                      </c:pt>
                      <c:pt idx="74">
                        <c:v>3.7596971088064959</c:v>
                      </c:pt>
                      <c:pt idx="75">
                        <c:v>3.8105038264930702</c:v>
                      </c:pt>
                      <c:pt idx="76">
                        <c:v>3.8613105441796445</c:v>
                      </c:pt>
                      <c:pt idx="77">
                        <c:v>3.9121172618662188</c:v>
                      </c:pt>
                      <c:pt idx="78">
                        <c:v>3.9629239795527931</c:v>
                      </c:pt>
                      <c:pt idx="79">
                        <c:v>4.0137306972393674</c:v>
                      </c:pt>
                      <c:pt idx="80">
                        <c:v>4.0645374149259412</c:v>
                      </c:pt>
                      <c:pt idx="81">
                        <c:v>4.1153441326125151</c:v>
                      </c:pt>
                      <c:pt idx="82">
                        <c:v>4.1661508502990889</c:v>
                      </c:pt>
                      <c:pt idx="83">
                        <c:v>4.2169575679856628</c:v>
                      </c:pt>
                      <c:pt idx="84">
                        <c:v>4.2677642856722366</c:v>
                      </c:pt>
                      <c:pt idx="85">
                        <c:v>4.3185710033588105</c:v>
                      </c:pt>
                      <c:pt idx="86">
                        <c:v>4.3693777210453844</c:v>
                      </c:pt>
                      <c:pt idx="87">
                        <c:v>4.4201844387319582</c:v>
                      </c:pt>
                      <c:pt idx="88">
                        <c:v>4.4709911564185321</c:v>
                      </c:pt>
                      <c:pt idx="89">
                        <c:v>4.5217978741051059</c:v>
                      </c:pt>
                      <c:pt idx="90">
                        <c:v>4.5726045917916798</c:v>
                      </c:pt>
                      <c:pt idx="91">
                        <c:v>4.6234113094782536</c:v>
                      </c:pt>
                      <c:pt idx="92">
                        <c:v>4.6742180271648275</c:v>
                      </c:pt>
                      <c:pt idx="93">
                        <c:v>4.7250247448514013</c:v>
                      </c:pt>
                      <c:pt idx="94">
                        <c:v>4.7758314625379752</c:v>
                      </c:pt>
                      <c:pt idx="95">
                        <c:v>4.826638180224549</c:v>
                      </c:pt>
                      <c:pt idx="96">
                        <c:v>4.8774448979111229</c:v>
                      </c:pt>
                      <c:pt idx="97">
                        <c:v>4.9282516155976968</c:v>
                      </c:pt>
                      <c:pt idx="98">
                        <c:v>4.9790583332842706</c:v>
                      </c:pt>
                      <c:pt idx="99">
                        <c:v>5.0298650509708445</c:v>
                      </c:pt>
                      <c:pt idx="100">
                        <c:v>5.0806717686574183</c:v>
                      </c:pt>
                    </c:numCache>
                  </c:numRef>
                </c:val>
                <c:smooth val="0"/>
                <c:extLst>
                  <c:ext xmlns:c16="http://schemas.microsoft.com/office/drawing/2014/chart" uri="{C3380CC4-5D6E-409C-BE32-E72D297353CC}">
                    <c16:uniqueId val="{00000002-F541-417B-929D-0A41101AA20D}"/>
                  </c:ext>
                </c:extLst>
              </c15:ser>
            </c15:filteredLineSeries>
          </c:ext>
        </c:extLst>
      </c:lineChart>
      <c:lineChart>
        <c:grouping val="standard"/>
        <c:varyColors val="0"/>
        <c:ser>
          <c:idx val="2"/>
          <c:order val="2"/>
          <c:tx>
            <c:strRef>
              <c:f>Data!$I$7</c:f>
              <c:strCache>
                <c:ptCount val="1"/>
                <c:pt idx="0">
                  <c:v>Speed</c:v>
                </c:pt>
              </c:strCache>
            </c:strRef>
          </c:tx>
          <c:spPr>
            <a:ln w="28575" cap="rnd">
              <a:solidFill>
                <a:srgbClr val="A29261"/>
              </a:solidFill>
              <a:round/>
            </a:ln>
            <a:effectLst/>
          </c:spPr>
          <c:marker>
            <c:symbol val="none"/>
          </c:marker>
          <c:val>
            <c:numRef>
              <c:f>Data!$I$8:$I$108</c:f>
              <c:numCache>
                <c:formatCode>0.00</c:formatCode>
                <c:ptCount val="101"/>
                <c:pt idx="0">
                  <c:v>0</c:v>
                </c:pt>
                <c:pt idx="1">
                  <c:v>25.403358843287101</c:v>
                </c:pt>
                <c:pt idx="2">
                  <c:v>50.806717686574203</c:v>
                </c:pt>
                <c:pt idx="3">
                  <c:v>76.210076529861311</c:v>
                </c:pt>
                <c:pt idx="4">
                  <c:v>101.61343537314841</c:v>
                </c:pt>
                <c:pt idx="5">
                  <c:v>127.0167942164355</c:v>
                </c:pt>
                <c:pt idx="6">
                  <c:v>152.42015305972259</c:v>
                </c:pt>
                <c:pt idx="7">
                  <c:v>177.82351190300969</c:v>
                </c:pt>
                <c:pt idx="8">
                  <c:v>203.22687074629678</c:v>
                </c:pt>
                <c:pt idx="9">
                  <c:v>228.63022958958388</c:v>
                </c:pt>
                <c:pt idx="10">
                  <c:v>254.033588432871</c:v>
                </c:pt>
                <c:pt idx="11">
                  <c:v>279.43694727615809</c:v>
                </c:pt>
                <c:pt idx="12">
                  <c:v>304.84030611944519</c:v>
                </c:pt>
                <c:pt idx="13">
                  <c:v>330.24366496273228</c:v>
                </c:pt>
                <c:pt idx="14">
                  <c:v>355.64702380601938</c:v>
                </c:pt>
                <c:pt idx="15">
                  <c:v>381.05038264930647</c:v>
                </c:pt>
                <c:pt idx="16">
                  <c:v>406.45374149259356</c:v>
                </c:pt>
                <c:pt idx="17">
                  <c:v>431.85710033588066</c:v>
                </c:pt>
                <c:pt idx="18">
                  <c:v>457.26045917916775</c:v>
                </c:pt>
                <c:pt idx="19">
                  <c:v>482.66381802245485</c:v>
                </c:pt>
                <c:pt idx="20">
                  <c:v>487.01623189230799</c:v>
                </c:pt>
                <c:pt idx="21">
                  <c:v>487.01623189230799</c:v>
                </c:pt>
                <c:pt idx="22">
                  <c:v>487.01623189230799</c:v>
                </c:pt>
                <c:pt idx="23">
                  <c:v>487.01623189230799</c:v>
                </c:pt>
                <c:pt idx="24">
                  <c:v>487.01623189230799</c:v>
                </c:pt>
                <c:pt idx="25">
                  <c:v>487.01623189230799</c:v>
                </c:pt>
                <c:pt idx="26">
                  <c:v>487.01623189230799</c:v>
                </c:pt>
                <c:pt idx="27">
                  <c:v>487.01623189230799</c:v>
                </c:pt>
                <c:pt idx="28">
                  <c:v>487.01623189230799</c:v>
                </c:pt>
                <c:pt idx="29">
                  <c:v>487.01623189230799</c:v>
                </c:pt>
                <c:pt idx="30">
                  <c:v>487.01623189230799</c:v>
                </c:pt>
                <c:pt idx="31">
                  <c:v>487.01623189230799</c:v>
                </c:pt>
                <c:pt idx="32">
                  <c:v>487.01623189230799</c:v>
                </c:pt>
                <c:pt idx="33">
                  <c:v>487.01623189230799</c:v>
                </c:pt>
                <c:pt idx="34">
                  <c:v>487.01623189230799</c:v>
                </c:pt>
                <c:pt idx="35">
                  <c:v>487.01623189230799</c:v>
                </c:pt>
                <c:pt idx="36">
                  <c:v>487.01623189230799</c:v>
                </c:pt>
                <c:pt idx="37">
                  <c:v>487.01623189230799</c:v>
                </c:pt>
                <c:pt idx="38">
                  <c:v>487.01623189230799</c:v>
                </c:pt>
                <c:pt idx="39">
                  <c:v>487.01623189230799</c:v>
                </c:pt>
                <c:pt idx="40">
                  <c:v>487.01623189230799</c:v>
                </c:pt>
                <c:pt idx="41">
                  <c:v>487.01623189230799</c:v>
                </c:pt>
                <c:pt idx="42">
                  <c:v>487.01623189230799</c:v>
                </c:pt>
                <c:pt idx="43">
                  <c:v>487.01623189230799</c:v>
                </c:pt>
                <c:pt idx="44">
                  <c:v>487.01623189230799</c:v>
                </c:pt>
                <c:pt idx="45">
                  <c:v>487.01623189230799</c:v>
                </c:pt>
                <c:pt idx="46">
                  <c:v>487.01623189230799</c:v>
                </c:pt>
                <c:pt idx="47">
                  <c:v>487.01623189230799</c:v>
                </c:pt>
                <c:pt idx="48">
                  <c:v>487.01623189230799</c:v>
                </c:pt>
                <c:pt idx="49">
                  <c:v>487.01623189230799</c:v>
                </c:pt>
                <c:pt idx="50">
                  <c:v>487.01623189230799</c:v>
                </c:pt>
                <c:pt idx="51">
                  <c:v>487.01623189230799</c:v>
                </c:pt>
                <c:pt idx="52">
                  <c:v>487.01623189230799</c:v>
                </c:pt>
                <c:pt idx="53">
                  <c:v>487.01623189230799</c:v>
                </c:pt>
                <c:pt idx="54">
                  <c:v>487.01623189230799</c:v>
                </c:pt>
                <c:pt idx="55">
                  <c:v>487.01623189230799</c:v>
                </c:pt>
                <c:pt idx="56">
                  <c:v>487.01623189230799</c:v>
                </c:pt>
                <c:pt idx="57">
                  <c:v>487.01623189230799</c:v>
                </c:pt>
                <c:pt idx="58">
                  <c:v>487.01623189230799</c:v>
                </c:pt>
                <c:pt idx="59">
                  <c:v>487.01623189230799</c:v>
                </c:pt>
                <c:pt idx="60">
                  <c:v>487.01623189230799</c:v>
                </c:pt>
                <c:pt idx="61">
                  <c:v>487.01623189230799</c:v>
                </c:pt>
                <c:pt idx="62">
                  <c:v>487.01623189230799</c:v>
                </c:pt>
                <c:pt idx="63">
                  <c:v>487.01623189230799</c:v>
                </c:pt>
                <c:pt idx="64">
                  <c:v>487.01623189230799</c:v>
                </c:pt>
                <c:pt idx="65">
                  <c:v>487.01623189230799</c:v>
                </c:pt>
                <c:pt idx="66">
                  <c:v>487.01623189230799</c:v>
                </c:pt>
                <c:pt idx="67">
                  <c:v>487.01623189230799</c:v>
                </c:pt>
                <c:pt idx="68">
                  <c:v>487.01623189230799</c:v>
                </c:pt>
                <c:pt idx="69">
                  <c:v>487.01623189230799</c:v>
                </c:pt>
                <c:pt idx="70">
                  <c:v>487.01623189230799</c:v>
                </c:pt>
                <c:pt idx="71">
                  <c:v>487.01623189230799</c:v>
                </c:pt>
                <c:pt idx="72">
                  <c:v>487.01623189230799</c:v>
                </c:pt>
                <c:pt idx="73">
                  <c:v>487.01623189230799</c:v>
                </c:pt>
                <c:pt idx="74">
                  <c:v>487.01623189230799</c:v>
                </c:pt>
                <c:pt idx="75">
                  <c:v>487.01623189230799</c:v>
                </c:pt>
                <c:pt idx="76">
                  <c:v>487.01623189230799</c:v>
                </c:pt>
                <c:pt idx="77">
                  <c:v>487.01623189230799</c:v>
                </c:pt>
                <c:pt idx="78">
                  <c:v>487.01623189230799</c:v>
                </c:pt>
                <c:pt idx="79">
                  <c:v>487.01623189230799</c:v>
                </c:pt>
                <c:pt idx="80">
                  <c:v>487.01623189230799</c:v>
                </c:pt>
                <c:pt idx="81">
                  <c:v>482.66381802245235</c:v>
                </c:pt>
                <c:pt idx="82">
                  <c:v>457.26045917916542</c:v>
                </c:pt>
                <c:pt idx="83">
                  <c:v>431.8571003358785</c:v>
                </c:pt>
                <c:pt idx="84">
                  <c:v>406.45374149259158</c:v>
                </c:pt>
                <c:pt idx="85">
                  <c:v>381.05038264930465</c:v>
                </c:pt>
                <c:pt idx="86">
                  <c:v>355.64702380601773</c:v>
                </c:pt>
                <c:pt idx="87">
                  <c:v>330.2436649627308</c:v>
                </c:pt>
                <c:pt idx="88">
                  <c:v>304.84030611944388</c:v>
                </c:pt>
                <c:pt idx="89">
                  <c:v>279.43694727615696</c:v>
                </c:pt>
                <c:pt idx="90">
                  <c:v>254.03358843287</c:v>
                </c:pt>
                <c:pt idx="91">
                  <c:v>228.63022958958305</c:v>
                </c:pt>
                <c:pt idx="92">
                  <c:v>203.22687074629613</c:v>
                </c:pt>
                <c:pt idx="93">
                  <c:v>177.82351190300921</c:v>
                </c:pt>
                <c:pt idx="94">
                  <c:v>152.42015305972228</c:v>
                </c:pt>
                <c:pt idx="95">
                  <c:v>127.01679421643536</c:v>
                </c:pt>
                <c:pt idx="96">
                  <c:v>101.61343537314843</c:v>
                </c:pt>
                <c:pt idx="97">
                  <c:v>76.21007652986151</c:v>
                </c:pt>
                <c:pt idx="98">
                  <c:v>50.806717686574586</c:v>
                </c:pt>
                <c:pt idx="99">
                  <c:v>25.403358843287663</c:v>
                </c:pt>
                <c:pt idx="100">
                  <c:v>7.3896444519050419E-13</c:v>
                </c:pt>
              </c:numCache>
            </c:numRef>
          </c:val>
          <c:smooth val="1"/>
          <c:extLst>
            <c:ext xmlns:c16="http://schemas.microsoft.com/office/drawing/2014/chart" uri="{C3380CC4-5D6E-409C-BE32-E72D297353CC}">
              <c16:uniqueId val="{00000004-F541-417B-929D-0A41101AA20D}"/>
            </c:ext>
          </c:extLst>
        </c:ser>
        <c:dLbls>
          <c:showLegendKey val="0"/>
          <c:showVal val="0"/>
          <c:showCatName val="0"/>
          <c:showSerName val="0"/>
          <c:showPercent val="0"/>
          <c:showBubbleSize val="0"/>
        </c:dLbls>
        <c:marker val="1"/>
        <c:smooth val="0"/>
        <c:axId val="1314869295"/>
        <c:axId val="1434861135"/>
      </c:lineChart>
      <c:catAx>
        <c:axId val="1291684608"/>
        <c:scaling>
          <c:orientation val="minMax"/>
        </c:scaling>
        <c:delete val="0"/>
        <c:axPos val="b"/>
        <c:majorGridlines>
          <c:spPr>
            <a:ln w="9525" cap="flat" cmpd="sng" algn="ctr">
              <a:solidFill>
                <a:schemeClr val="bg1">
                  <a:lumMod val="65000"/>
                  <a:alpha val="50000"/>
                </a:schemeClr>
              </a:solidFill>
              <a:prstDash val="sysDash"/>
              <a:round/>
            </a:ln>
            <a:effectLst/>
          </c:spPr>
        </c:majorGridlines>
        <c:title>
          <c:tx>
            <c:rich>
              <a:bodyPr rot="0" spcFirstLastPara="1" vertOverflow="ellipsis" vert="horz" wrap="square" anchor="ctr" anchorCtr="1"/>
              <a:lstStyle/>
              <a:p>
                <a:pPr>
                  <a:defRPr sz="1000" b="1" i="0" u="none" strike="noStrike" kern="1200" baseline="0">
                    <a:solidFill>
                      <a:schemeClr val="bg1"/>
                    </a:solidFill>
                    <a:latin typeface="Century Gothic" panose="020B0502020202020204" pitchFamily="34" charset="0"/>
                    <a:ea typeface="+mn-ea"/>
                    <a:cs typeface="+mn-cs"/>
                  </a:defRPr>
                </a:pPr>
                <a:r>
                  <a:rPr lang="en-US" b="1">
                    <a:latin typeface="Century Gothic" panose="020B0502020202020204" pitchFamily="34" charset="0"/>
                  </a:rPr>
                  <a:t>Time [s]</a:t>
                </a:r>
              </a:p>
            </c:rich>
          </c:tx>
          <c:layout>
            <c:manualLayout>
              <c:xMode val="edge"/>
              <c:yMode val="edge"/>
              <c:x val="0.45717198322631603"/>
              <c:y val="0.94773933995955428"/>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Century Gothic" panose="020B0502020202020204" pitchFamily="34" charset="0"/>
                  <a:ea typeface="+mn-ea"/>
                  <a:cs typeface="+mn-cs"/>
                </a:defRPr>
              </a:pPr>
              <a:endParaRPr lang="en-US"/>
            </a:p>
          </c:txPr>
        </c:title>
        <c:numFmt formatCode="0.0" sourceLinked="0"/>
        <c:majorTickMark val="cross"/>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Century Gothic" panose="020B0502020202020204" pitchFamily="34" charset="0"/>
                <a:ea typeface="+mn-ea"/>
                <a:cs typeface="+mn-cs"/>
              </a:defRPr>
            </a:pPr>
            <a:endParaRPr lang="en-US"/>
          </a:p>
        </c:txPr>
        <c:crossAx val="704150848"/>
        <c:crosses val="autoZero"/>
        <c:auto val="1"/>
        <c:lblAlgn val="ctr"/>
        <c:lblOffset val="100"/>
        <c:tickLblSkip val="10"/>
        <c:tickMarkSkip val="10"/>
        <c:noMultiLvlLbl val="0"/>
      </c:catAx>
      <c:valAx>
        <c:axId val="704150848"/>
        <c:scaling>
          <c:orientation val="minMax"/>
        </c:scaling>
        <c:delete val="0"/>
        <c:axPos val="l"/>
        <c:majorGridlines>
          <c:spPr>
            <a:ln w="9525" cap="flat" cmpd="sng" algn="ctr">
              <a:solidFill>
                <a:schemeClr val="bg1">
                  <a:lumMod val="65000"/>
                  <a:alpha val="50000"/>
                </a:schemeClr>
              </a:solidFill>
              <a:prstDash val="sysDash"/>
              <a:round/>
            </a:ln>
            <a:effectLst/>
          </c:spPr>
        </c:majorGridlines>
        <c:title>
          <c:tx>
            <c:rich>
              <a:bodyPr rot="-5400000" spcFirstLastPara="1" vertOverflow="ellipsis" vert="horz" wrap="square" anchor="ctr" anchorCtr="1"/>
              <a:lstStyle/>
              <a:p>
                <a:pPr>
                  <a:defRPr sz="1000" b="1" i="0" u="none" strike="noStrike" kern="1200" baseline="0">
                    <a:solidFill>
                      <a:schemeClr val="bg1"/>
                    </a:solidFill>
                    <a:latin typeface="Century Gothic" panose="020B0502020202020204" pitchFamily="34" charset="0"/>
                    <a:ea typeface="+mn-ea"/>
                    <a:cs typeface="+mn-cs"/>
                  </a:defRPr>
                </a:pPr>
                <a:r>
                  <a:rPr lang="en-GB" b="1">
                    <a:latin typeface="Century Gothic" panose="020B0502020202020204" pitchFamily="34" charset="0"/>
                  </a:rPr>
                  <a:t>Distance [mm]</a:t>
                </a:r>
              </a:p>
            </c:rich>
          </c:tx>
          <c:layout>
            <c:manualLayout>
              <c:xMode val="edge"/>
              <c:yMode val="edge"/>
              <c:x val="7.6454392097926254E-5"/>
              <c:y val="0.4024825613999416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bg1"/>
                  </a:solidFill>
                  <a:latin typeface="Century Gothic" panose="020B0502020202020204" pitchFamily="34" charset="0"/>
                  <a:ea typeface="+mn-ea"/>
                  <a:cs typeface="+mn-cs"/>
                </a:defRPr>
              </a:pPr>
              <a:endParaRPr lang="en-US"/>
            </a:p>
          </c:txPr>
        </c:title>
        <c:numFmt formatCode="0.00" sourceLinked="1"/>
        <c:majorTickMark val="none"/>
        <c:minorTickMark val="none"/>
        <c:tickLblPos val="nextTo"/>
        <c:spPr>
          <a:noFill/>
          <a:ln w="12700">
            <a:solidFill>
              <a:srgbClr val="574E33"/>
            </a:solidFill>
          </a:ln>
          <a:effectLst/>
        </c:spPr>
        <c:txPr>
          <a:bodyPr rot="-60000000" spcFirstLastPara="1" vertOverflow="ellipsis" vert="horz" wrap="square" anchor="ctr" anchorCtr="1"/>
          <a:lstStyle/>
          <a:p>
            <a:pPr>
              <a:defRPr sz="900" b="1" i="0" u="none" strike="noStrike" kern="1200" baseline="0">
                <a:solidFill>
                  <a:schemeClr val="bg1"/>
                </a:solidFill>
                <a:latin typeface="Century Gothic" panose="020B0502020202020204" pitchFamily="34" charset="0"/>
                <a:ea typeface="+mn-ea"/>
                <a:cs typeface="+mn-cs"/>
              </a:defRPr>
            </a:pPr>
            <a:endParaRPr lang="en-US"/>
          </a:p>
        </c:txPr>
        <c:crossAx val="1291684608"/>
        <c:crosses val="autoZero"/>
        <c:crossBetween val="midCat"/>
      </c:valAx>
      <c:valAx>
        <c:axId val="1434861135"/>
        <c:scaling>
          <c:orientation val="minMax"/>
          <c:min val="0"/>
        </c:scaling>
        <c:delete val="0"/>
        <c:axPos val="r"/>
        <c:title>
          <c:tx>
            <c:rich>
              <a:bodyPr rot="-5400000" spcFirstLastPara="1" vertOverflow="ellipsis" vert="horz" wrap="square" anchor="ctr" anchorCtr="1"/>
              <a:lstStyle/>
              <a:p>
                <a:pPr>
                  <a:defRPr sz="1000" b="1" i="0" u="none" strike="noStrike" kern="1200" baseline="0">
                    <a:solidFill>
                      <a:schemeClr val="bg1"/>
                    </a:solidFill>
                    <a:latin typeface="Century Gothic" panose="020B0502020202020204" pitchFamily="34" charset="0"/>
                    <a:ea typeface="+mn-ea"/>
                    <a:cs typeface="+mn-cs"/>
                  </a:defRPr>
                </a:pPr>
                <a:r>
                  <a:rPr lang="en-GB" b="1">
                    <a:latin typeface="Century Gothic" panose="020B0502020202020204" pitchFamily="34" charset="0"/>
                  </a:rPr>
                  <a:t>Speed [mm/s]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bg1"/>
                  </a:solidFill>
                  <a:latin typeface="Century Gothic" panose="020B0502020202020204" pitchFamily="34" charset="0"/>
                  <a:ea typeface="+mn-ea"/>
                  <a:cs typeface="+mn-cs"/>
                </a:defRPr>
              </a:pPr>
              <a:endParaRPr lang="en-US"/>
            </a:p>
          </c:txPr>
        </c:title>
        <c:numFmt formatCode="0.00" sourceLinked="1"/>
        <c:majorTickMark val="none"/>
        <c:minorTickMark val="none"/>
        <c:tickLblPos val="nextTo"/>
        <c:spPr>
          <a:noFill/>
          <a:ln w="12700">
            <a:solidFill>
              <a:srgbClr val="A29261"/>
            </a:solidFill>
          </a:ln>
          <a:effectLst/>
        </c:spPr>
        <c:txPr>
          <a:bodyPr rot="-60000000" spcFirstLastPara="1" vertOverflow="ellipsis" vert="horz" wrap="square" anchor="ctr" anchorCtr="1"/>
          <a:lstStyle/>
          <a:p>
            <a:pPr>
              <a:defRPr sz="900" b="1" i="0" u="none" strike="noStrike" kern="1200" baseline="0">
                <a:solidFill>
                  <a:schemeClr val="bg1"/>
                </a:solidFill>
                <a:latin typeface="Century Gothic" panose="020B0502020202020204" pitchFamily="34" charset="0"/>
                <a:ea typeface="+mn-ea"/>
                <a:cs typeface="+mn-cs"/>
              </a:defRPr>
            </a:pPr>
            <a:endParaRPr lang="en-US"/>
          </a:p>
        </c:txPr>
        <c:crossAx val="1314869295"/>
        <c:crosses val="max"/>
        <c:crossBetween val="between"/>
      </c:valAx>
      <c:catAx>
        <c:axId val="1314869295"/>
        <c:scaling>
          <c:orientation val="minMax"/>
        </c:scaling>
        <c:delete val="1"/>
        <c:axPos val="b"/>
        <c:majorTickMark val="out"/>
        <c:minorTickMark val="none"/>
        <c:tickLblPos val="nextTo"/>
        <c:crossAx val="1434861135"/>
        <c:crosses val="autoZero"/>
        <c:auto val="1"/>
        <c:lblAlgn val="ctr"/>
        <c:lblOffset val="100"/>
        <c:noMultiLvlLbl val="0"/>
      </c:catAx>
      <c:spPr>
        <a:noFill/>
        <a:ln>
          <a:noFill/>
        </a:ln>
        <a:effectLst/>
      </c:spPr>
    </c:plotArea>
    <c:legend>
      <c:legendPos val="r"/>
      <c:layout>
        <c:manualLayout>
          <c:xMode val="edge"/>
          <c:yMode val="edge"/>
          <c:x val="0"/>
          <c:y val="0.94121534407397467"/>
          <c:w val="0.29776952684434693"/>
          <c:h val="5.8784710734687579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tx1"/>
    </a:solidFill>
    <a:ln w="9525" cap="flat" cmpd="sng" algn="ctr">
      <a:noFill/>
      <a:round/>
    </a:ln>
    <a:effectLst/>
  </c:spPr>
  <c:txPr>
    <a:bodyPr/>
    <a:lstStyle/>
    <a:p>
      <a:pPr>
        <a:defRPr>
          <a:solidFill>
            <a:schemeClr val="bg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checked="Checked" fmlaLink="$P$14"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vikaso.co.uk/" TargetMode="Externa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mailto:info@vikaso.co.uk?subject=HRC%20Speed%20Calculator"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18</xdr:col>
      <xdr:colOff>85725</xdr:colOff>
      <xdr:row>1</xdr:row>
      <xdr:rowOff>28575</xdr:rowOff>
    </xdr:from>
    <xdr:to>
      <xdr:col>26</xdr:col>
      <xdr:colOff>390526</xdr:colOff>
      <xdr:row>16</xdr:row>
      <xdr:rowOff>190500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145254</xdr:colOff>
      <xdr:row>0</xdr:row>
      <xdr:rowOff>192855</xdr:rowOff>
    </xdr:from>
    <xdr:to>
      <xdr:col>3</xdr:col>
      <xdr:colOff>1357</xdr:colOff>
      <xdr:row>0</xdr:row>
      <xdr:rowOff>815340</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45254" y="192855"/>
          <a:ext cx="2246878" cy="6262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38100</xdr:colOff>
          <xdr:row>0</xdr:row>
          <xdr:rowOff>762000</xdr:rowOff>
        </xdr:from>
        <xdr:to>
          <xdr:col>9</xdr:col>
          <xdr:colOff>409575</xdr:colOff>
          <xdr:row>1</xdr:row>
          <xdr:rowOff>371475</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200025</xdr:rowOff>
        </xdr:from>
        <xdr:to>
          <xdr:col>10</xdr:col>
          <xdr:colOff>1076325</xdr:colOff>
          <xdr:row>14</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Consider Safety</a:t>
              </a:r>
            </a:p>
          </xdr:txBody>
        </xdr:sp>
        <xdr:clientData fLocksWithSheet="0"/>
      </xdr:twoCellAnchor>
    </mc:Choice>
    <mc:Fallback/>
  </mc:AlternateContent>
  <xdr:twoCellAnchor editAs="oneCell">
    <xdr:from>
      <xdr:col>28</xdr:col>
      <xdr:colOff>152400</xdr:colOff>
      <xdr:row>0</xdr:row>
      <xdr:rowOff>57150</xdr:rowOff>
    </xdr:from>
    <xdr:to>
      <xdr:col>29</xdr:col>
      <xdr:colOff>457200</xdr:colOff>
      <xdr:row>0</xdr:row>
      <xdr:rowOff>971550</xdr:rowOff>
    </xdr:to>
    <xdr:pic>
      <xdr:nvPicPr>
        <xdr:cNvPr id="7" name="Graphic 6" descr="Badge Question Mark with solid fill">
          <a:hlinkClick xmlns:r="http://schemas.openxmlformats.org/officeDocument/2006/relationships" r:id="rId4" tooltip="Email Vikaso Support"/>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5878175" y="57150"/>
          <a:ext cx="9144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175260</xdr:rowOff>
    </xdr:from>
    <xdr:to>
      <xdr:col>0</xdr:col>
      <xdr:colOff>1828800</xdr:colOff>
      <xdr:row>13</xdr:row>
      <xdr:rowOff>137160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0" y="541020"/>
          <a:ext cx="1828800" cy="1828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192405</xdr:colOff>
      <xdr:row>6</xdr:row>
      <xdr:rowOff>135255</xdr:rowOff>
    </xdr:from>
    <xdr:to>
      <xdr:col>0</xdr:col>
      <xdr:colOff>1704572</xdr:colOff>
      <xdr:row>10</xdr:row>
      <xdr:rowOff>122727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92405" y="1087755"/>
          <a:ext cx="1515029" cy="678039"/>
        </a:xfrm>
        <a:prstGeom prst="rect">
          <a:avLst/>
        </a:prstGeom>
      </xdr:spPr>
    </xdr:pic>
    <xdr:clientData/>
  </xdr:twoCellAnchor>
  <xdr:twoCellAnchor editAs="oneCell">
    <xdr:from>
      <xdr:col>0</xdr:col>
      <xdr:colOff>49530</xdr:colOff>
      <xdr:row>4</xdr:row>
      <xdr:rowOff>72391</xdr:rowOff>
    </xdr:from>
    <xdr:to>
      <xdr:col>0</xdr:col>
      <xdr:colOff>1667739</xdr:colOff>
      <xdr:row>7</xdr:row>
      <xdr:rowOff>78102</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49530" y="621031"/>
          <a:ext cx="1602025" cy="542925"/>
        </a:xfrm>
        <a:prstGeom prst="rect">
          <a:avLst/>
        </a:prstGeom>
      </xdr:spPr>
    </xdr:pic>
    <xdr:clientData/>
  </xdr:twoCellAnchor>
  <xdr:twoCellAnchor editAs="oneCell">
    <xdr:from>
      <xdr:col>0</xdr:col>
      <xdr:colOff>100965</xdr:colOff>
      <xdr:row>10</xdr:row>
      <xdr:rowOff>57150</xdr:rowOff>
    </xdr:from>
    <xdr:to>
      <xdr:col>0</xdr:col>
      <xdr:colOff>1383337</xdr:colOff>
      <xdr:row>13</xdr:row>
      <xdr:rowOff>74185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100965" y="1741170"/>
          <a:ext cx="1274757" cy="5390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B8D64-EFD8-45AD-95E7-B2E3CDD90F39}">
  <sheetPr codeName="Sheet1"/>
  <dimension ref="A1:AD33"/>
  <sheetViews>
    <sheetView zoomScaleNormal="100" workbookViewId="0">
      <selection activeCell="F3" sqref="F3:H3"/>
    </sheetView>
  </sheetViews>
  <sheetFormatPr defaultColWidth="9.140625" defaultRowHeight="16.5" x14ac:dyDescent="0.3"/>
  <cols>
    <col min="1" max="1" width="6.28515625" style="3" customWidth="1"/>
    <col min="2" max="2" width="23.85546875" style="60" customWidth="1"/>
    <col min="3" max="3" width="3.28515625" style="60" customWidth="1"/>
    <col min="4" max="4" width="7.85546875" style="60" customWidth="1"/>
    <col min="5" max="5" width="9.42578125" style="60" customWidth="1"/>
    <col min="6" max="6" width="7.85546875" style="60" customWidth="1"/>
    <col min="7" max="7" width="4.42578125" style="60" customWidth="1"/>
    <col min="8" max="8" width="6.28515625" style="60" customWidth="1"/>
    <col min="9" max="10" width="6.28515625" style="3" customWidth="1"/>
    <col min="11" max="11" width="23.85546875" style="60" customWidth="1"/>
    <col min="12" max="12" width="3.28515625" style="60" customWidth="1"/>
    <col min="13" max="13" width="7.85546875" style="60" customWidth="1"/>
    <col min="14" max="14" width="9.42578125" style="60" customWidth="1"/>
    <col min="15" max="15" width="7.85546875" style="60" customWidth="1"/>
    <col min="16" max="16" width="4.42578125" style="60" customWidth="1"/>
    <col min="17" max="17" width="6.28515625" style="60" customWidth="1"/>
    <col min="18" max="18" width="6.28515625" style="3" customWidth="1"/>
    <col min="19" max="19" width="23.85546875" style="60" customWidth="1"/>
    <col min="20" max="20" width="3.28515625" style="60" customWidth="1"/>
    <col min="21" max="21" width="7.85546875" style="60" customWidth="1"/>
    <col min="22" max="22" width="9.42578125" style="60" customWidth="1"/>
    <col min="23" max="23" width="7.85546875" style="60" customWidth="1"/>
    <col min="24" max="24" width="4.42578125" style="60" customWidth="1"/>
    <col min="25" max="25" width="6.28515625" style="60" customWidth="1"/>
    <col min="26" max="27" width="6.28515625" style="3" customWidth="1"/>
    <col min="28" max="16384" width="9.140625" style="3"/>
  </cols>
  <sheetData>
    <row r="1" spans="1:30" ht="79.5" customHeight="1" thickBot="1" x14ac:dyDescent="0.35">
      <c r="A1" s="100" t="s">
        <v>38</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C1" s="98"/>
      <c r="AD1" s="98"/>
    </row>
    <row r="2" spans="1:30" ht="39.75" customHeight="1" thickTop="1" x14ac:dyDescent="0.3">
      <c r="A2" s="4"/>
      <c r="B2" s="5"/>
      <c r="C2" s="5"/>
      <c r="D2" s="5"/>
      <c r="E2" s="5"/>
      <c r="F2" s="5"/>
      <c r="G2" s="5"/>
      <c r="H2" s="5"/>
      <c r="I2" s="6"/>
      <c r="J2" s="7"/>
      <c r="K2" s="8"/>
      <c r="L2" s="8"/>
      <c r="M2" s="8"/>
      <c r="N2" s="8"/>
      <c r="O2" s="8"/>
      <c r="P2" s="8"/>
      <c r="Q2" s="8"/>
      <c r="R2" s="9"/>
      <c r="S2" s="10"/>
      <c r="T2" s="11"/>
      <c r="U2" s="11"/>
      <c r="V2" s="11"/>
      <c r="W2" s="11"/>
      <c r="X2" s="11"/>
      <c r="Y2" s="11"/>
      <c r="Z2" s="11"/>
      <c r="AA2" s="12"/>
      <c r="AC2" s="99" t="s">
        <v>85</v>
      </c>
      <c r="AD2" s="99"/>
    </row>
    <row r="3" spans="1:30" ht="20.100000000000001" customHeight="1" x14ac:dyDescent="0.3">
      <c r="A3" s="13"/>
      <c r="B3" s="14" t="s">
        <v>59</v>
      </c>
      <c r="C3" s="15"/>
      <c r="D3" s="16"/>
      <c r="E3" s="91">
        <f>_xlfn.XLOOKUP(F3,Reference!K4:K24,Reference!L4:L24)</f>
        <v>33.5</v>
      </c>
      <c r="F3" s="133" t="s">
        <v>12</v>
      </c>
      <c r="G3" s="124"/>
      <c r="H3" s="134"/>
      <c r="I3" s="17"/>
      <c r="J3" s="18"/>
      <c r="K3" s="125" t="s">
        <v>62</v>
      </c>
      <c r="L3" s="19"/>
      <c r="M3" s="20" t="s">
        <v>17</v>
      </c>
      <c r="N3" s="20"/>
      <c r="O3" s="20" t="s">
        <v>20</v>
      </c>
      <c r="P3" s="104" t="s">
        <v>78</v>
      </c>
      <c r="Q3" s="105"/>
      <c r="R3" s="21"/>
      <c r="S3" s="137"/>
      <c r="T3" s="22"/>
      <c r="U3" s="23"/>
      <c r="V3" s="23"/>
      <c r="W3" s="23"/>
      <c r="X3" s="128"/>
      <c r="Y3" s="128"/>
      <c r="Z3" s="24"/>
      <c r="AA3" s="25"/>
    </row>
    <row r="4" spans="1:30" ht="20.100000000000001" customHeight="1" x14ac:dyDescent="0.3">
      <c r="A4" s="13"/>
      <c r="B4" s="26"/>
      <c r="C4" s="22"/>
      <c r="D4" s="23"/>
      <c r="E4" s="23"/>
      <c r="F4" s="23"/>
      <c r="G4" s="22"/>
      <c r="H4" s="27"/>
      <c r="I4" s="17"/>
      <c r="J4" s="18"/>
      <c r="K4" s="126"/>
      <c r="L4" s="22"/>
      <c r="M4" s="89">
        <v>1000</v>
      </c>
      <c r="N4" s="23" t="s">
        <v>13</v>
      </c>
      <c r="O4" s="90">
        <v>1000</v>
      </c>
      <c r="P4" s="128"/>
      <c r="Q4" s="129"/>
      <c r="R4" s="21"/>
      <c r="S4" s="137"/>
      <c r="T4" s="22"/>
      <c r="U4" s="28"/>
      <c r="V4" s="23"/>
      <c r="W4" s="28"/>
      <c r="X4" s="128"/>
      <c r="Y4" s="128"/>
      <c r="Z4" s="24"/>
      <c r="AA4" s="25"/>
    </row>
    <row r="5" spans="1:30" ht="20.100000000000001" customHeight="1" x14ac:dyDescent="0.3">
      <c r="A5" s="13"/>
      <c r="B5" s="14" t="s">
        <v>18</v>
      </c>
      <c r="C5" s="15"/>
      <c r="D5" s="124">
        <v>3</v>
      </c>
      <c r="E5" s="124"/>
      <c r="F5" s="124"/>
      <c r="G5" s="15"/>
      <c r="H5" s="29"/>
      <c r="I5" s="17"/>
      <c r="J5" s="18"/>
      <c r="K5" s="126"/>
      <c r="L5" s="22"/>
      <c r="M5" s="89">
        <v>1000</v>
      </c>
      <c r="N5" s="23" t="s">
        <v>14</v>
      </c>
      <c r="O5" s="90">
        <v>3000</v>
      </c>
      <c r="P5" s="128"/>
      <c r="Q5" s="129"/>
      <c r="R5" s="21"/>
      <c r="S5" s="137"/>
      <c r="T5" s="22"/>
      <c r="U5" s="28"/>
      <c r="V5" s="23"/>
      <c r="W5" s="28"/>
      <c r="X5" s="128"/>
      <c r="Y5" s="128"/>
      <c r="Z5" s="24"/>
      <c r="AA5" s="25"/>
    </row>
    <row r="6" spans="1:30" ht="20.100000000000001" customHeight="1" x14ac:dyDescent="0.3">
      <c r="A6" s="13"/>
      <c r="B6" s="26"/>
      <c r="C6" s="22"/>
      <c r="D6" s="23"/>
      <c r="E6" s="23"/>
      <c r="F6" s="23"/>
      <c r="G6" s="22"/>
      <c r="H6" s="30"/>
      <c r="I6" s="17"/>
      <c r="J6" s="18"/>
      <c r="K6" s="126"/>
      <c r="L6" s="22"/>
      <c r="M6" s="89">
        <v>1000</v>
      </c>
      <c r="N6" s="23" t="s">
        <v>15</v>
      </c>
      <c r="O6" s="90">
        <v>1000</v>
      </c>
      <c r="P6" s="128"/>
      <c r="Q6" s="129"/>
      <c r="R6" s="21"/>
      <c r="S6" s="137"/>
      <c r="T6" s="22"/>
      <c r="U6" s="28"/>
      <c r="V6" s="23"/>
      <c r="W6" s="28"/>
      <c r="X6" s="128"/>
      <c r="Y6" s="128"/>
      <c r="Z6" s="24"/>
      <c r="AA6" s="25"/>
    </row>
    <row r="7" spans="1:30" ht="20.100000000000001" customHeight="1" x14ac:dyDescent="0.3">
      <c r="A7" s="13"/>
      <c r="B7" s="14" t="s">
        <v>60</v>
      </c>
      <c r="C7" s="15"/>
      <c r="D7" s="124" t="s">
        <v>4</v>
      </c>
      <c r="E7" s="124"/>
      <c r="F7" s="124"/>
      <c r="G7" s="15"/>
      <c r="H7" s="29"/>
      <c r="I7" s="17"/>
      <c r="J7" s="18"/>
      <c r="K7" s="127"/>
      <c r="L7" s="31"/>
      <c r="M7" s="32"/>
      <c r="N7" s="33"/>
      <c r="O7" s="32"/>
      <c r="P7" s="106"/>
      <c r="Q7" s="107"/>
      <c r="R7" s="21"/>
      <c r="S7" s="137"/>
      <c r="T7" s="22"/>
      <c r="U7" s="28"/>
      <c r="V7" s="23"/>
      <c r="W7" s="28"/>
      <c r="X7" s="128"/>
      <c r="Y7" s="128"/>
      <c r="Z7" s="24"/>
      <c r="AA7" s="25"/>
    </row>
    <row r="8" spans="1:30" ht="20.100000000000001" customHeight="1" x14ac:dyDescent="0.3">
      <c r="A8" s="13"/>
      <c r="B8" s="26"/>
      <c r="C8" s="22"/>
      <c r="D8" s="28"/>
      <c r="E8" s="28"/>
      <c r="F8" s="28"/>
      <c r="G8" s="22"/>
      <c r="H8" s="30"/>
      <c r="I8" s="17"/>
      <c r="J8" s="18"/>
      <c r="K8" s="26"/>
      <c r="L8" s="22"/>
      <c r="M8" s="23"/>
      <c r="N8" s="23"/>
      <c r="O8" s="23"/>
      <c r="P8" s="22"/>
      <c r="Q8" s="30"/>
      <c r="R8" s="21"/>
      <c r="S8" s="34"/>
      <c r="T8" s="22"/>
      <c r="U8" s="23"/>
      <c r="V8" s="23"/>
      <c r="W8" s="23"/>
      <c r="X8" s="22"/>
      <c r="Y8" s="22"/>
      <c r="Z8" s="24"/>
      <c r="AA8" s="25"/>
    </row>
    <row r="9" spans="1:30" ht="20.100000000000001" customHeight="1" x14ac:dyDescent="0.3">
      <c r="A9" s="13"/>
      <c r="B9" s="14" t="s">
        <v>61</v>
      </c>
      <c r="C9" s="15"/>
      <c r="D9" s="124">
        <v>25</v>
      </c>
      <c r="E9" s="124"/>
      <c r="F9" s="124"/>
      <c r="G9" s="15"/>
      <c r="H9" s="29"/>
      <c r="I9" s="17"/>
      <c r="J9" s="18"/>
      <c r="K9" s="14" t="s">
        <v>63</v>
      </c>
      <c r="L9" s="15"/>
      <c r="M9" s="130">
        <f>SQRT((O4-M4)^2+(O5-M5)^2+(O6-M6)^2)</f>
        <v>2000</v>
      </c>
      <c r="N9" s="130"/>
      <c r="O9" s="130"/>
      <c r="P9" s="131" t="s">
        <v>78</v>
      </c>
      <c r="Q9" s="132"/>
      <c r="R9" s="21"/>
      <c r="S9" s="34"/>
      <c r="T9" s="22"/>
      <c r="U9" s="138"/>
      <c r="V9" s="138"/>
      <c r="W9" s="138"/>
      <c r="X9" s="128"/>
      <c r="Y9" s="128"/>
      <c r="Z9" s="24"/>
      <c r="AA9" s="25"/>
    </row>
    <row r="10" spans="1:30" ht="20.100000000000001" customHeight="1" x14ac:dyDescent="0.3">
      <c r="A10" s="13"/>
      <c r="B10" s="26"/>
      <c r="C10" s="22"/>
      <c r="D10" s="28"/>
      <c r="E10" s="28"/>
      <c r="F10" s="28"/>
      <c r="G10" s="22"/>
      <c r="H10" s="30"/>
      <c r="I10" s="17"/>
      <c r="J10" s="18"/>
      <c r="K10" s="26"/>
      <c r="L10" s="22"/>
      <c r="M10" s="22"/>
      <c r="N10" s="22"/>
      <c r="O10" s="22"/>
      <c r="P10" s="22"/>
      <c r="Q10" s="30"/>
      <c r="R10" s="21"/>
      <c r="S10" s="34"/>
      <c r="T10" s="22"/>
      <c r="U10" s="22"/>
      <c r="V10" s="22"/>
      <c r="W10" s="22"/>
      <c r="X10" s="22"/>
      <c r="Y10" s="22"/>
      <c r="Z10" s="24"/>
      <c r="AA10" s="25"/>
    </row>
    <row r="11" spans="1:30" ht="18.75" customHeight="1" x14ac:dyDescent="0.3">
      <c r="A11" s="13"/>
      <c r="B11" s="26"/>
      <c r="C11" s="22"/>
      <c r="D11" s="23"/>
      <c r="E11" s="23"/>
      <c r="F11" s="23"/>
      <c r="G11" s="35"/>
      <c r="H11" s="36"/>
      <c r="I11" s="17"/>
      <c r="J11" s="18"/>
      <c r="K11" s="37" t="s">
        <v>80</v>
      </c>
      <c r="L11" s="19"/>
      <c r="M11" s="118">
        <v>500</v>
      </c>
      <c r="N11" s="118"/>
      <c r="O11" s="118"/>
      <c r="P11" s="119" t="s">
        <v>79</v>
      </c>
      <c r="Q11" s="120"/>
      <c r="R11" s="21"/>
      <c r="S11" s="34"/>
      <c r="T11" s="22"/>
      <c r="U11" s="128"/>
      <c r="V11" s="128"/>
      <c r="W11" s="128"/>
      <c r="X11" s="139"/>
      <c r="Y11" s="139"/>
      <c r="Z11" s="24"/>
      <c r="AA11" s="25"/>
    </row>
    <row r="12" spans="1:30" ht="20.100000000000001" customHeight="1" x14ac:dyDescent="0.3">
      <c r="A12" s="13"/>
      <c r="B12" s="37" t="s">
        <v>56</v>
      </c>
      <c r="C12" s="19"/>
      <c r="D12" s="112">
        <f>((D9*_xlfn.XLOOKUP($D$7,Reference!C6:C17,Reference!G6:G17))/SQRT(_xlfn.XLOOKUP($D$7,Reference!C6:C17,Reference!H6:H17)*1000/(1/_xlfn.XLOOKUP($D$7,Reference!C6:C17,Reference!I6:I17)+1/($E$3/2+$D$5))))*1000</f>
        <v>10436.062111978028</v>
      </c>
      <c r="E12" s="112"/>
      <c r="F12" s="112"/>
      <c r="G12" s="104" t="s">
        <v>77</v>
      </c>
      <c r="H12" s="105"/>
      <c r="I12" s="17"/>
      <c r="J12" s="18"/>
      <c r="K12" s="38" t="s">
        <v>81</v>
      </c>
      <c r="L12" s="31"/>
      <c r="M12" s="123">
        <v>500</v>
      </c>
      <c r="N12" s="123"/>
      <c r="O12" s="123"/>
      <c r="P12" s="121"/>
      <c r="Q12" s="122"/>
      <c r="R12" s="21"/>
      <c r="S12" s="34"/>
      <c r="T12" s="22"/>
      <c r="U12" s="128"/>
      <c r="V12" s="128"/>
      <c r="W12" s="128"/>
      <c r="X12" s="139"/>
      <c r="Y12" s="139"/>
      <c r="Z12" s="24"/>
      <c r="AA12" s="25"/>
    </row>
    <row r="13" spans="1:30" ht="20.100000000000001" customHeight="1" x14ac:dyDescent="0.3">
      <c r="A13" s="13"/>
      <c r="B13" s="38" t="s">
        <v>57</v>
      </c>
      <c r="C13" s="31"/>
      <c r="D13" s="113">
        <f>(_xlfn.XLOOKUP($D$7,Reference!C6:C17,Reference!E6:E17)/SQRT(_xlfn.XLOOKUP($D$7,Reference!C6:C17,Reference!H6:H17)*1000/(1/_xlfn.XLOOKUP($D$7,Reference!C6:C17,Reference!I6:I17)+1/($E$3/2+$D$5))))*1000</f>
        <v>487.01623189230799</v>
      </c>
      <c r="E13" s="113"/>
      <c r="F13" s="113"/>
      <c r="G13" s="106"/>
      <c r="H13" s="107"/>
      <c r="I13" s="17"/>
      <c r="J13" s="18"/>
      <c r="K13" s="26"/>
      <c r="L13" s="22"/>
      <c r="M13" s="22"/>
      <c r="N13" s="22"/>
      <c r="O13" s="22"/>
      <c r="P13" s="22"/>
      <c r="Q13" s="30"/>
      <c r="R13" s="21"/>
      <c r="S13" s="34"/>
      <c r="T13" s="22"/>
      <c r="U13" s="22"/>
      <c r="V13" s="22"/>
      <c r="W13" s="22"/>
      <c r="X13" s="22"/>
      <c r="Y13" s="22"/>
      <c r="Z13" s="24"/>
      <c r="AA13" s="25"/>
    </row>
    <row r="14" spans="1:30" ht="20.100000000000001" customHeight="1" x14ac:dyDescent="0.3">
      <c r="A14" s="13"/>
      <c r="B14" s="26"/>
      <c r="C14" s="22"/>
      <c r="D14" s="39"/>
      <c r="E14" s="39"/>
      <c r="F14" s="39"/>
      <c r="G14" s="22"/>
      <c r="H14" s="30"/>
      <c r="I14" s="17"/>
      <c r="J14" s="18"/>
      <c r="K14" s="40"/>
      <c r="L14" s="41"/>
      <c r="M14" s="115"/>
      <c r="N14" s="115"/>
      <c r="O14" s="115"/>
      <c r="P14" s="116" t="b">
        <v>1</v>
      </c>
      <c r="Q14" s="117"/>
      <c r="R14" s="21"/>
      <c r="S14" s="42"/>
      <c r="T14" s="43"/>
      <c r="U14" s="135"/>
      <c r="V14" s="135"/>
      <c r="W14" s="135"/>
      <c r="X14" s="135"/>
      <c r="Y14" s="135"/>
      <c r="Z14" s="24"/>
      <c r="AA14" s="25"/>
    </row>
    <row r="15" spans="1:30" ht="51.75" customHeight="1" x14ac:dyDescent="0.3">
      <c r="A15" s="13"/>
      <c r="B15" s="110" t="s">
        <v>58</v>
      </c>
      <c r="C15" s="111"/>
      <c r="D15" s="114">
        <f>MIN(D12:F13)</f>
        <v>487.01623189230799</v>
      </c>
      <c r="E15" s="114"/>
      <c r="F15" s="114"/>
      <c r="G15" s="108" t="s">
        <v>77</v>
      </c>
      <c r="H15" s="109"/>
      <c r="I15" s="17"/>
      <c r="J15" s="18"/>
      <c r="K15" s="40" t="s">
        <v>58</v>
      </c>
      <c r="L15" s="44"/>
      <c r="M15" s="101">
        <f>IF(P14, MIN($D$15,$M$11*SQRT((4*$M$9*M$12)/(2*M$11^2+2*M$11*M$12))),  $M$11*SQRT((4*$M$9*M$12)/(2*M$11^2+2*M$11*M$12)))</f>
        <v>487.01623189230799</v>
      </c>
      <c r="N15" s="101"/>
      <c r="O15" s="101"/>
      <c r="P15" s="102" t="s">
        <v>77</v>
      </c>
      <c r="Q15" s="103"/>
      <c r="R15" s="21"/>
      <c r="S15" s="45"/>
      <c r="T15" s="46"/>
      <c r="U15" s="135"/>
      <c r="V15" s="135"/>
      <c r="W15" s="135"/>
      <c r="X15" s="136"/>
      <c r="Y15" s="136"/>
      <c r="Z15" s="24"/>
      <c r="AA15" s="25"/>
    </row>
    <row r="16" spans="1:30" ht="20.100000000000001" customHeight="1" x14ac:dyDescent="0.3">
      <c r="A16" s="13"/>
      <c r="B16" s="47"/>
      <c r="C16" s="47"/>
      <c r="D16" s="48"/>
      <c r="E16" s="48"/>
      <c r="F16" s="48"/>
      <c r="G16" s="47"/>
      <c r="H16" s="47"/>
      <c r="I16" s="17"/>
      <c r="J16" s="18"/>
      <c r="K16" s="49"/>
      <c r="L16" s="49"/>
      <c r="M16" s="49"/>
      <c r="N16" s="49"/>
      <c r="O16" s="49"/>
      <c r="P16" s="49"/>
      <c r="Q16" s="49"/>
      <c r="R16" s="21"/>
      <c r="S16" s="34"/>
      <c r="T16" s="22"/>
      <c r="U16" s="22"/>
      <c r="V16" s="22"/>
      <c r="W16" s="22"/>
      <c r="X16" s="22"/>
      <c r="Y16" s="22"/>
      <c r="Z16" s="24"/>
      <c r="AA16" s="25"/>
    </row>
    <row r="17" spans="1:27" s="59" customFormat="1" ht="20.100000000000001" customHeight="1" thickBot="1" x14ac:dyDescent="0.35">
      <c r="A17" s="50"/>
      <c r="B17" s="51"/>
      <c r="C17" s="51"/>
      <c r="D17" s="51"/>
      <c r="E17" s="51"/>
      <c r="F17" s="51"/>
      <c r="G17" s="51"/>
      <c r="H17" s="51"/>
      <c r="I17" s="52"/>
      <c r="J17" s="53"/>
      <c r="K17" s="54"/>
      <c r="L17" s="54"/>
      <c r="M17" s="54"/>
      <c r="N17" s="54"/>
      <c r="O17" s="54"/>
      <c r="P17" s="54"/>
      <c r="Q17" s="54"/>
      <c r="R17" s="55"/>
      <c r="S17" s="56"/>
      <c r="T17" s="57"/>
      <c r="U17" s="57"/>
      <c r="V17" s="57"/>
      <c r="W17" s="57"/>
      <c r="X17" s="57"/>
      <c r="Y17" s="57"/>
      <c r="Z17" s="57"/>
      <c r="AA17" s="58"/>
    </row>
    <row r="18" spans="1:27" s="59" customFormat="1" ht="20.100000000000001" customHeight="1" thickTop="1" x14ac:dyDescent="0.3"/>
    <row r="19" spans="1:27" s="59" customFormat="1" ht="20.100000000000001" customHeight="1" x14ac:dyDescent="0.3"/>
    <row r="20" spans="1:27" s="59" customFormat="1" ht="20.100000000000001" customHeight="1" x14ac:dyDescent="0.3"/>
    <row r="21" spans="1:27" s="59" customFormat="1" ht="19.5" customHeight="1" x14ac:dyDescent="0.3"/>
    <row r="22" spans="1:27" s="59" customFormat="1" ht="7.5" customHeight="1" x14ac:dyDescent="0.3"/>
    <row r="23" spans="1:27" s="59" customFormat="1" ht="20.100000000000001" customHeight="1" x14ac:dyDescent="0.3"/>
    <row r="24" spans="1:27" s="59" customFormat="1" ht="20.100000000000001" customHeight="1" x14ac:dyDescent="0.3"/>
    <row r="25" spans="1:27" s="59" customFormat="1" ht="20.100000000000001" customHeight="1" x14ac:dyDescent="0.3"/>
    <row r="26" spans="1:27" s="59" customFormat="1" ht="20.100000000000001" customHeight="1" x14ac:dyDescent="0.3"/>
    <row r="27" spans="1:27" s="59" customFormat="1" ht="20.100000000000001" customHeight="1" x14ac:dyDescent="0.3"/>
    <row r="28" spans="1:27" s="59" customFormat="1" ht="20.100000000000001" customHeight="1" x14ac:dyDescent="0.3"/>
    <row r="29" spans="1:27" s="59" customFormat="1" ht="34.5" customHeight="1" x14ac:dyDescent="0.3"/>
    <row r="30" spans="1:27" s="59" customFormat="1" x14ac:dyDescent="0.3"/>
    <row r="31" spans="1:27" s="59" customFormat="1" x14ac:dyDescent="0.3"/>
    <row r="32" spans="1:27" s="59" customFormat="1" x14ac:dyDescent="0.3"/>
    <row r="33" s="59" customFormat="1" x14ac:dyDescent="0.3"/>
  </sheetData>
  <sheetProtection algorithmName="SHA-512" hashValue="8aokOwEhoYKQCgC2MIk7A8lLSFGKe0WtL669lacp8LcHqXdLb9+ZCV2XboRRbDgyj+heBo97AlcLZH3V+WpTdg==" saltValue="6l62y1frKCCTb+gBDovuPQ==" spinCount="100000" sheet="1" objects="1" scenarios="1" selectLockedCells="1"/>
  <mergeCells count="34">
    <mergeCell ref="U14:W14"/>
    <mergeCell ref="X14:Y14"/>
    <mergeCell ref="U15:W15"/>
    <mergeCell ref="X15:Y15"/>
    <mergeCell ref="S3:S7"/>
    <mergeCell ref="X3:Y7"/>
    <mergeCell ref="U9:W9"/>
    <mergeCell ref="X9:Y9"/>
    <mergeCell ref="U11:W11"/>
    <mergeCell ref="X11:Y12"/>
    <mergeCell ref="U12:W12"/>
    <mergeCell ref="D7:F7"/>
    <mergeCell ref="D9:F9"/>
    <mergeCell ref="K3:K7"/>
    <mergeCell ref="P3:Q7"/>
    <mergeCell ref="M9:O9"/>
    <mergeCell ref="P9:Q9"/>
    <mergeCell ref="F3:H3"/>
    <mergeCell ref="AC2:AD2"/>
    <mergeCell ref="A1:AA1"/>
    <mergeCell ref="M15:O15"/>
    <mergeCell ref="P15:Q15"/>
    <mergeCell ref="G12:H13"/>
    <mergeCell ref="G15:H15"/>
    <mergeCell ref="B15:C15"/>
    <mergeCell ref="D12:F12"/>
    <mergeCell ref="D13:F13"/>
    <mergeCell ref="D15:F15"/>
    <mergeCell ref="M14:O14"/>
    <mergeCell ref="P14:Q14"/>
    <mergeCell ref="M11:O11"/>
    <mergeCell ref="P11:Q12"/>
    <mergeCell ref="M12:O12"/>
    <mergeCell ref="D5:F5"/>
  </mergeCells>
  <pageMargins left="0.7" right="0.7" top="0.75" bottom="0.75" header="0.3" footer="0.3"/>
  <pageSetup scale="54" orientation="landscape" r:id="rId1"/>
  <rowBreaks count="1" manualBreakCount="1">
    <brk id="17"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6" r:id="rId4" name="Group Box 4">
              <controlPr defaultSize="0" autoFill="0" autoPict="0">
                <anchor moveWithCells="1">
                  <from>
                    <xdr:col>8</xdr:col>
                    <xdr:colOff>38100</xdr:colOff>
                    <xdr:row>0</xdr:row>
                    <xdr:rowOff>762000</xdr:rowOff>
                  </from>
                  <to>
                    <xdr:col>9</xdr:col>
                    <xdr:colOff>409575</xdr:colOff>
                    <xdr:row>1</xdr:row>
                    <xdr:rowOff>371475</xdr:rowOff>
                  </to>
                </anchor>
              </controlPr>
            </control>
          </mc:Choice>
        </mc:AlternateContent>
        <mc:AlternateContent xmlns:mc="http://schemas.openxmlformats.org/markup-compatibility/2006">
          <mc:Choice Requires="x14">
            <control shapeId="3077" r:id="rId5" name="Check Box 5">
              <controlPr locked="0" defaultSize="0" autoFill="0" autoLine="0" autoPict="0">
                <anchor moveWithCells="1">
                  <from>
                    <xdr:col>10</xdr:col>
                    <xdr:colOff>9525</xdr:colOff>
                    <xdr:row>12</xdr:row>
                    <xdr:rowOff>200025</xdr:rowOff>
                  </from>
                  <to>
                    <xdr:col>10</xdr:col>
                    <xdr:colOff>1076325</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B471235-004F-44DC-B996-E3E0B1B9D9F5}">
          <x14:formula1>
            <xm:f>Reference!$C$6:$C$17</xm:f>
          </x14:formula1>
          <xm:sqref>D7:D8</xm:sqref>
        </x14:dataValidation>
        <x14:dataValidation type="list" allowBlank="1" showErrorMessage="1" promptTitle="Halllo" prompt="Halooooo" xr:uid="{4F1781D2-56B7-4555-833F-5574F5C2EEB3}">
          <x14:formula1>
            <xm:f>Reference!$K$4:$K$27</xm:f>
          </x14:formula1>
          <xm:sqref>F3:H3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29"/>
  <sheetViews>
    <sheetView tabSelected="1" zoomScaleNormal="100" workbookViewId="0">
      <selection activeCell="K4" sqref="K4"/>
    </sheetView>
  </sheetViews>
  <sheetFormatPr defaultColWidth="10.7109375" defaultRowHeight="16.5" x14ac:dyDescent="0.3"/>
  <cols>
    <col min="1" max="1" width="26.42578125" style="3" customWidth="1"/>
    <col min="2" max="2" width="10.7109375" style="3" customWidth="1"/>
    <col min="3" max="3" width="25.85546875" style="3" customWidth="1"/>
    <col min="4" max="4" width="7.140625" style="3" customWidth="1"/>
    <col min="5" max="5" width="8.7109375" style="62" customWidth="1"/>
    <col min="6" max="6" width="9.7109375" style="62" customWidth="1"/>
    <col min="7" max="7" width="8.85546875" style="62" customWidth="1"/>
    <col min="8" max="8" width="16.42578125" style="62" customWidth="1"/>
    <col min="9" max="9" width="9.85546875" style="62" customWidth="1"/>
    <col min="10" max="10" width="10.140625" style="3" customWidth="1"/>
    <col min="11" max="11" width="18.7109375" style="3" customWidth="1"/>
    <col min="12" max="12" width="13.140625" style="61" customWidth="1"/>
    <col min="13" max="16384" width="10.7109375" style="3"/>
  </cols>
  <sheetData>
    <row r="1" spans="1:16" ht="247.15" customHeight="1" thickTop="1" thickBot="1" x14ac:dyDescent="0.35">
      <c r="A1" s="141" t="s">
        <v>86</v>
      </c>
      <c r="B1" s="142"/>
      <c r="C1" s="142"/>
      <c r="D1" s="142"/>
      <c r="E1" s="142"/>
      <c r="F1" s="143"/>
      <c r="G1" s="144" t="s">
        <v>87</v>
      </c>
      <c r="H1" s="145"/>
      <c r="I1" s="145"/>
      <c r="J1" s="145"/>
      <c r="K1" s="145"/>
      <c r="L1" s="145"/>
      <c r="M1" s="146"/>
      <c r="N1" s="88"/>
      <c r="O1" s="88"/>
      <c r="P1" s="88"/>
    </row>
    <row r="2" spans="1:16" s="65" customFormat="1" ht="15" thickTop="1" thickBot="1" x14ac:dyDescent="0.3">
      <c r="A2" s="63"/>
      <c r="B2" s="64"/>
      <c r="C2" s="64"/>
      <c r="D2" s="64"/>
      <c r="E2" s="64"/>
      <c r="F2" s="64"/>
      <c r="G2" s="64"/>
      <c r="H2" s="64"/>
      <c r="I2" s="64"/>
      <c r="J2" s="64"/>
      <c r="K2" s="64"/>
      <c r="L2" s="64"/>
    </row>
    <row r="3" spans="1:16" s="65" customFormat="1" ht="38.25" customHeight="1" thickTop="1" thickBot="1" x14ac:dyDescent="0.3">
      <c r="A3" s="66" t="s">
        <v>39</v>
      </c>
      <c r="C3" s="153" t="s">
        <v>16</v>
      </c>
      <c r="D3" s="152" t="s">
        <v>41</v>
      </c>
      <c r="E3" s="151"/>
      <c r="F3" s="150" t="s">
        <v>40</v>
      </c>
      <c r="G3" s="151"/>
      <c r="H3" s="67" t="s">
        <v>66</v>
      </c>
      <c r="I3" s="68" t="s">
        <v>65</v>
      </c>
      <c r="K3" s="148" t="s">
        <v>55</v>
      </c>
      <c r="L3" s="149"/>
      <c r="M3" s="147" t="s">
        <v>69</v>
      </c>
      <c r="N3" s="147"/>
      <c r="O3" s="147"/>
      <c r="P3" s="147"/>
    </row>
    <row r="4" spans="1:16" s="65" customFormat="1" ht="15.75" thickTop="1" x14ac:dyDescent="0.25">
      <c r="C4" s="154"/>
      <c r="D4" s="69" t="s">
        <v>0</v>
      </c>
      <c r="E4" s="70" t="s">
        <v>0</v>
      </c>
      <c r="F4" s="70" t="s">
        <v>70</v>
      </c>
      <c r="G4" s="70" t="s">
        <v>70</v>
      </c>
      <c r="H4" s="70" t="s">
        <v>1</v>
      </c>
      <c r="I4" s="71" t="s">
        <v>67</v>
      </c>
      <c r="K4" s="95" t="s">
        <v>76</v>
      </c>
      <c r="L4" s="92">
        <v>33.1</v>
      </c>
      <c r="M4" s="147"/>
      <c r="N4" s="147"/>
      <c r="O4" s="147"/>
      <c r="P4" s="147"/>
    </row>
    <row r="5" spans="1:16" s="65" customFormat="1" ht="15.75" x14ac:dyDescent="0.25">
      <c r="C5" s="155"/>
      <c r="D5" s="72" t="s">
        <v>71</v>
      </c>
      <c r="E5" s="73" t="s">
        <v>72</v>
      </c>
      <c r="F5" s="73" t="s">
        <v>73</v>
      </c>
      <c r="G5" s="73" t="s">
        <v>74</v>
      </c>
      <c r="H5" s="73" t="s">
        <v>64</v>
      </c>
      <c r="I5" s="74" t="s">
        <v>75</v>
      </c>
      <c r="K5" s="95" t="s">
        <v>12</v>
      </c>
      <c r="L5" s="92">
        <v>33.5</v>
      </c>
      <c r="M5" s="147"/>
      <c r="N5" s="147"/>
      <c r="O5" s="147"/>
      <c r="P5" s="147"/>
    </row>
    <row r="6" spans="1:16" s="65" customFormat="1" ht="13.5" x14ac:dyDescent="0.25">
      <c r="B6" s="75" t="s">
        <v>82</v>
      </c>
      <c r="C6" s="76" t="s">
        <v>83</v>
      </c>
      <c r="D6" s="77">
        <v>130</v>
      </c>
      <c r="E6" s="77">
        <v>130</v>
      </c>
      <c r="F6" s="77">
        <v>110</v>
      </c>
      <c r="G6" s="77">
        <v>110</v>
      </c>
      <c r="H6" s="77">
        <v>150</v>
      </c>
      <c r="I6" s="78">
        <v>4.4000000000000004</v>
      </c>
      <c r="K6" s="95" t="s">
        <v>28</v>
      </c>
      <c r="L6" s="93">
        <v>20.6</v>
      </c>
      <c r="M6" s="147"/>
      <c r="N6" s="147"/>
      <c r="O6" s="147"/>
      <c r="P6" s="147"/>
    </row>
    <row r="7" spans="1:16" s="65" customFormat="1" ht="13.5" x14ac:dyDescent="0.25">
      <c r="B7" s="75" t="s">
        <v>82</v>
      </c>
      <c r="C7" s="79" t="s">
        <v>84</v>
      </c>
      <c r="D7" s="77">
        <v>65</v>
      </c>
      <c r="E7" s="77">
        <v>65</v>
      </c>
      <c r="F7" s="77">
        <v>110</v>
      </c>
      <c r="G7" s="77">
        <v>110</v>
      </c>
      <c r="H7" s="77">
        <v>75</v>
      </c>
      <c r="I7" s="78">
        <v>4.4000000000000004</v>
      </c>
      <c r="K7" s="95" t="s">
        <v>29</v>
      </c>
      <c r="L7" s="92">
        <v>11.2</v>
      </c>
      <c r="M7" s="147"/>
      <c r="N7" s="147"/>
      <c r="O7" s="147"/>
      <c r="P7" s="147"/>
    </row>
    <row r="8" spans="1:16" s="65" customFormat="1" ht="13.5" x14ac:dyDescent="0.25">
      <c r="B8" s="80"/>
      <c r="C8" s="79" t="s">
        <v>2</v>
      </c>
      <c r="D8" s="77">
        <v>150</v>
      </c>
      <c r="E8" s="77">
        <f>D8*2</f>
        <v>300</v>
      </c>
      <c r="F8" s="77">
        <v>140</v>
      </c>
      <c r="G8" s="77">
        <f>F8*2</f>
        <v>280</v>
      </c>
      <c r="H8" s="77">
        <v>50</v>
      </c>
      <c r="I8" s="78">
        <v>1.2</v>
      </c>
      <c r="J8" s="87"/>
      <c r="K8" s="95" t="s">
        <v>30</v>
      </c>
      <c r="L8" s="92">
        <v>34</v>
      </c>
      <c r="M8" s="147"/>
      <c r="N8" s="147"/>
      <c r="O8" s="147"/>
      <c r="P8" s="147"/>
    </row>
    <row r="9" spans="1:16" s="65" customFormat="1" ht="13.5" x14ac:dyDescent="0.25">
      <c r="C9" s="79" t="s">
        <v>3</v>
      </c>
      <c r="D9" s="77">
        <v>210</v>
      </c>
      <c r="E9" s="77">
        <f t="shared" ref="E9:E17" si="0">D9*2</f>
        <v>420</v>
      </c>
      <c r="F9" s="77">
        <v>160</v>
      </c>
      <c r="G9" s="77">
        <f t="shared" ref="G9:G17" si="1">F9*2</f>
        <v>320</v>
      </c>
      <c r="H9" s="77">
        <v>35</v>
      </c>
      <c r="I9" s="78">
        <v>40</v>
      </c>
      <c r="K9" s="95" t="s">
        <v>44</v>
      </c>
      <c r="L9" s="92">
        <v>27</v>
      </c>
      <c r="M9" s="147"/>
      <c r="N9" s="147"/>
      <c r="O9" s="147"/>
      <c r="P9" s="147"/>
    </row>
    <row r="10" spans="1:16" s="65" customFormat="1" ht="13.5" x14ac:dyDescent="0.25">
      <c r="C10" s="79" t="s">
        <v>4</v>
      </c>
      <c r="D10" s="77">
        <v>140</v>
      </c>
      <c r="E10" s="77">
        <f t="shared" si="0"/>
        <v>280</v>
      </c>
      <c r="F10" s="77">
        <v>120</v>
      </c>
      <c r="G10" s="77">
        <f t="shared" si="1"/>
        <v>240</v>
      </c>
      <c r="H10" s="77">
        <v>25</v>
      </c>
      <c r="I10" s="78">
        <v>40</v>
      </c>
      <c r="K10" s="95" t="s">
        <v>45</v>
      </c>
      <c r="L10" s="92">
        <v>33</v>
      </c>
      <c r="M10" s="147"/>
      <c r="N10" s="147"/>
      <c r="O10" s="147"/>
      <c r="P10" s="147"/>
    </row>
    <row r="11" spans="1:16" s="65" customFormat="1" ht="13.5" x14ac:dyDescent="0.25">
      <c r="C11" s="79" t="s">
        <v>5</v>
      </c>
      <c r="D11" s="77">
        <v>110</v>
      </c>
      <c r="E11" s="77">
        <f t="shared" si="0"/>
        <v>220</v>
      </c>
      <c r="F11" s="77">
        <v>140</v>
      </c>
      <c r="G11" s="77">
        <f t="shared" si="1"/>
        <v>280</v>
      </c>
      <c r="H11" s="77">
        <v>10</v>
      </c>
      <c r="I11" s="78">
        <v>40</v>
      </c>
      <c r="K11" s="95" t="s">
        <v>30</v>
      </c>
      <c r="L11" s="92">
        <v>32</v>
      </c>
      <c r="M11" s="147"/>
      <c r="N11" s="147"/>
      <c r="O11" s="147"/>
      <c r="P11" s="147"/>
    </row>
    <row r="12" spans="1:16" s="65" customFormat="1" ht="13.5" x14ac:dyDescent="0.25">
      <c r="C12" s="79" t="s">
        <v>6</v>
      </c>
      <c r="D12" s="77">
        <v>180</v>
      </c>
      <c r="E12" s="77">
        <f t="shared" si="0"/>
        <v>360</v>
      </c>
      <c r="F12" s="77">
        <v>210</v>
      </c>
      <c r="G12" s="77">
        <f t="shared" si="1"/>
        <v>420</v>
      </c>
      <c r="H12" s="77">
        <v>25</v>
      </c>
      <c r="I12" s="78">
        <v>40</v>
      </c>
      <c r="K12" s="96" t="s">
        <v>46</v>
      </c>
      <c r="L12" s="92">
        <v>74</v>
      </c>
      <c r="M12" s="147"/>
      <c r="N12" s="147"/>
      <c r="O12" s="147"/>
      <c r="P12" s="147"/>
    </row>
    <row r="13" spans="1:16" s="65" customFormat="1" ht="13.5" x14ac:dyDescent="0.25">
      <c r="C13" s="79" t="s">
        <v>8</v>
      </c>
      <c r="D13" s="77">
        <v>150</v>
      </c>
      <c r="E13" s="77">
        <f t="shared" si="0"/>
        <v>300</v>
      </c>
      <c r="F13" s="77">
        <v>190</v>
      </c>
      <c r="G13" s="77">
        <f t="shared" si="1"/>
        <v>380</v>
      </c>
      <c r="H13" s="77">
        <v>30</v>
      </c>
      <c r="I13" s="78">
        <v>3</v>
      </c>
      <c r="K13" s="96" t="s">
        <v>47</v>
      </c>
      <c r="L13" s="92">
        <v>72</v>
      </c>
      <c r="M13" s="147"/>
      <c r="N13" s="147"/>
      <c r="O13" s="147"/>
      <c r="P13" s="147"/>
    </row>
    <row r="14" spans="1:16" s="65" customFormat="1" ht="13.5" x14ac:dyDescent="0.25">
      <c r="C14" s="79" t="s">
        <v>9</v>
      </c>
      <c r="D14" s="77">
        <v>160</v>
      </c>
      <c r="E14" s="77">
        <f t="shared" si="0"/>
        <v>320</v>
      </c>
      <c r="F14" s="77">
        <v>180</v>
      </c>
      <c r="G14" s="77">
        <f t="shared" si="1"/>
        <v>360</v>
      </c>
      <c r="H14" s="77">
        <v>40</v>
      </c>
      <c r="I14" s="78">
        <v>2</v>
      </c>
      <c r="K14" s="96" t="s">
        <v>51</v>
      </c>
      <c r="L14" s="92">
        <v>21</v>
      </c>
      <c r="M14" s="81"/>
    </row>
    <row r="15" spans="1:16" s="65" customFormat="1" ht="13.5" x14ac:dyDescent="0.25">
      <c r="C15" s="79" t="s">
        <v>7</v>
      </c>
      <c r="D15" s="77">
        <v>140</v>
      </c>
      <c r="E15" s="77">
        <f t="shared" si="0"/>
        <v>280</v>
      </c>
      <c r="F15" s="77">
        <v>190</v>
      </c>
      <c r="G15" s="77">
        <f t="shared" si="1"/>
        <v>380</v>
      </c>
      <c r="H15" s="77">
        <v>75</v>
      </c>
      <c r="I15" s="78">
        <v>0.6</v>
      </c>
      <c r="K15" s="96" t="s">
        <v>48</v>
      </c>
      <c r="L15" s="92">
        <v>33.299999999999997</v>
      </c>
      <c r="M15" s="81"/>
    </row>
    <row r="16" spans="1:16" s="65" customFormat="1" ht="13.5" x14ac:dyDescent="0.25">
      <c r="C16" s="79" t="s">
        <v>10</v>
      </c>
      <c r="D16" s="77">
        <v>220</v>
      </c>
      <c r="E16" s="77">
        <f t="shared" si="0"/>
        <v>440</v>
      </c>
      <c r="F16" s="77">
        <v>220</v>
      </c>
      <c r="G16" s="77">
        <f t="shared" si="1"/>
        <v>440</v>
      </c>
      <c r="H16" s="77">
        <v>50</v>
      </c>
      <c r="I16" s="78">
        <v>75</v>
      </c>
      <c r="K16" s="96" t="s">
        <v>49</v>
      </c>
      <c r="L16" s="92">
        <v>32.6</v>
      </c>
      <c r="M16" s="81"/>
    </row>
    <row r="17" spans="3:13" s="65" customFormat="1" ht="14.25" thickBot="1" x14ac:dyDescent="0.3">
      <c r="C17" s="82" t="s">
        <v>11</v>
      </c>
      <c r="D17" s="83">
        <v>130</v>
      </c>
      <c r="E17" s="83">
        <f t="shared" si="0"/>
        <v>260</v>
      </c>
      <c r="F17" s="83">
        <v>210</v>
      </c>
      <c r="G17" s="83">
        <f t="shared" si="1"/>
        <v>420</v>
      </c>
      <c r="H17" s="83">
        <v>60</v>
      </c>
      <c r="I17" s="84">
        <v>75</v>
      </c>
      <c r="K17" s="96" t="s">
        <v>50</v>
      </c>
      <c r="L17" s="92">
        <v>40</v>
      </c>
      <c r="M17" s="81"/>
    </row>
    <row r="18" spans="3:13" s="65" customFormat="1" ht="14.25" thickTop="1" x14ac:dyDescent="0.25">
      <c r="E18" s="85"/>
      <c r="F18" s="85"/>
      <c r="G18" s="85"/>
      <c r="H18" s="85"/>
      <c r="I18" s="85"/>
      <c r="K18" s="96" t="s">
        <v>52</v>
      </c>
      <c r="L18" s="92">
        <v>19</v>
      </c>
      <c r="M18" s="81"/>
    </row>
    <row r="19" spans="3:13" s="65" customFormat="1" ht="14.25" customHeight="1" x14ac:dyDescent="0.25">
      <c r="C19" s="140" t="s">
        <v>68</v>
      </c>
      <c r="D19" s="140"/>
      <c r="E19" s="140"/>
      <c r="F19" s="140"/>
      <c r="G19" s="140"/>
      <c r="H19" s="140"/>
      <c r="I19" s="140"/>
      <c r="K19" s="96" t="s">
        <v>53</v>
      </c>
      <c r="L19" s="92">
        <v>9.5</v>
      </c>
    </row>
    <row r="20" spans="3:13" s="65" customFormat="1" ht="14.45" customHeight="1" x14ac:dyDescent="0.25">
      <c r="C20" s="86"/>
      <c r="E20" s="85"/>
      <c r="F20" s="85"/>
      <c r="G20" s="85"/>
      <c r="H20" s="85"/>
      <c r="I20" s="85"/>
      <c r="K20" s="96" t="s">
        <v>54</v>
      </c>
      <c r="L20" s="92">
        <v>38</v>
      </c>
    </row>
    <row r="21" spans="3:13" s="65" customFormat="1" ht="13.5" x14ac:dyDescent="0.25">
      <c r="C21" s="86"/>
      <c r="E21" s="85"/>
      <c r="F21" s="85"/>
      <c r="G21" s="85"/>
      <c r="H21" s="85"/>
      <c r="I21" s="85"/>
      <c r="K21" s="95" t="s">
        <v>32</v>
      </c>
      <c r="L21" s="92">
        <v>29.9</v>
      </c>
    </row>
    <row r="22" spans="3:13" s="65" customFormat="1" ht="13.5" x14ac:dyDescent="0.25">
      <c r="C22" s="86"/>
      <c r="E22" s="85"/>
      <c r="F22" s="85"/>
      <c r="G22" s="85"/>
      <c r="H22" s="85"/>
      <c r="I22" s="85"/>
      <c r="K22" s="95" t="s">
        <v>31</v>
      </c>
      <c r="L22" s="92">
        <v>23.9</v>
      </c>
    </row>
    <row r="23" spans="3:13" s="65" customFormat="1" ht="13.5" x14ac:dyDescent="0.25">
      <c r="C23" s="86"/>
      <c r="E23" s="85"/>
      <c r="F23" s="85"/>
      <c r="G23" s="85"/>
      <c r="H23" s="85"/>
      <c r="I23" s="85"/>
      <c r="K23" s="96" t="s">
        <v>42</v>
      </c>
      <c r="L23" s="92" t="s">
        <v>43</v>
      </c>
    </row>
    <row r="24" spans="3:13" s="65" customFormat="1" ht="13.5" x14ac:dyDescent="0.25">
      <c r="E24" s="85"/>
      <c r="F24" s="85"/>
      <c r="G24" s="85"/>
      <c r="H24" s="85"/>
      <c r="I24" s="85"/>
      <c r="K24" s="96" t="s">
        <v>42</v>
      </c>
      <c r="L24" s="92" t="s">
        <v>43</v>
      </c>
    </row>
    <row r="25" spans="3:13" s="65" customFormat="1" ht="13.5" x14ac:dyDescent="0.25">
      <c r="E25" s="85"/>
      <c r="F25" s="85"/>
      <c r="G25" s="85"/>
      <c r="H25" s="85"/>
      <c r="I25" s="85"/>
      <c r="K25" s="96" t="s">
        <v>42</v>
      </c>
      <c r="L25" s="92" t="s">
        <v>43</v>
      </c>
    </row>
    <row r="26" spans="3:13" s="65" customFormat="1" ht="13.5" x14ac:dyDescent="0.25">
      <c r="E26" s="85"/>
      <c r="F26" s="85"/>
      <c r="G26" s="85"/>
      <c r="H26" s="85"/>
      <c r="I26" s="85"/>
      <c r="K26" s="96" t="s">
        <v>42</v>
      </c>
      <c r="L26" s="92" t="s">
        <v>43</v>
      </c>
    </row>
    <row r="27" spans="3:13" s="65" customFormat="1" ht="14.25" thickBot="1" x14ac:dyDescent="0.3">
      <c r="E27" s="85"/>
      <c r="F27" s="85"/>
      <c r="G27" s="85"/>
      <c r="H27" s="85"/>
      <c r="I27" s="85"/>
      <c r="K27" s="97" t="s">
        <v>42</v>
      </c>
      <c r="L27" s="94" t="s">
        <v>43</v>
      </c>
    </row>
    <row r="28" spans="3:13" s="65" customFormat="1" ht="14.25" thickTop="1" x14ac:dyDescent="0.25">
      <c r="E28" s="85"/>
      <c r="F28" s="85"/>
      <c r="G28" s="85"/>
      <c r="H28" s="85"/>
      <c r="I28" s="85"/>
      <c r="L28" s="80"/>
    </row>
    <row r="29" spans="3:13" s="65" customFormat="1" ht="13.5" x14ac:dyDescent="0.25">
      <c r="E29" s="85"/>
      <c r="F29" s="85"/>
      <c r="G29" s="85"/>
      <c r="H29" s="85"/>
      <c r="I29" s="85"/>
      <c r="L29" s="80"/>
    </row>
  </sheetData>
  <sheetProtection algorithmName="SHA-512" hashValue="GF6s3HbFsqeL1wWFyn8fXMwyXV231eCl1UnqjX6Sx0LWh6rqO23bVTsh5GbMnf41wXbqhdjJ/puYOrXkr6LY8w==" saltValue="vdP3bIDUmNuICLez5zEqwA==" spinCount="100000" sheet="1" objects="1" scenarios="1" selectLockedCells="1"/>
  <mergeCells count="8">
    <mergeCell ref="C19:I19"/>
    <mergeCell ref="A1:F1"/>
    <mergeCell ref="G1:M1"/>
    <mergeCell ref="M3:P13"/>
    <mergeCell ref="K3:L3"/>
    <mergeCell ref="F3:G3"/>
    <mergeCell ref="D3:E3"/>
    <mergeCell ref="C3:C5"/>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426A-5396-422D-BA25-EE9DD847475A}">
  <sheetPr codeName="Sheet3"/>
  <dimension ref="D2:I111"/>
  <sheetViews>
    <sheetView workbookViewId="0">
      <selection activeCell="D17" sqref="D17"/>
    </sheetView>
  </sheetViews>
  <sheetFormatPr defaultRowHeight="15" x14ac:dyDescent="0.25"/>
  <cols>
    <col min="9" max="9" width="10.5703125" customWidth="1"/>
  </cols>
  <sheetData>
    <row r="2" spans="4:9" x14ac:dyDescent="0.25">
      <c r="D2" t="s">
        <v>24</v>
      </c>
      <c r="E2">
        <v>100</v>
      </c>
      <c r="H2" t="s">
        <v>19</v>
      </c>
      <c r="I2">
        <f>Calculator!M11</f>
        <v>500</v>
      </c>
    </row>
    <row r="3" spans="4:9" x14ac:dyDescent="0.25">
      <c r="D3" t="s">
        <v>21</v>
      </c>
      <c r="E3">
        <f>SQRT((4*Calculator!$M$9*Calculator!M$12)/(2*Calculator!M$11^2+2*Calculator!M$11*Calculator!M$12))</f>
        <v>2</v>
      </c>
      <c r="H3" t="s">
        <v>25</v>
      </c>
      <c r="I3">
        <f>Calculator!M12</f>
        <v>500</v>
      </c>
    </row>
    <row r="4" spans="4:9" x14ac:dyDescent="0.25">
      <c r="D4" t="s">
        <v>22</v>
      </c>
      <c r="E4">
        <f>IF(E6&lt;E5, E9+E6/I3, (Calculator!M11+Calculator!M12)/Calculator!M12*$E$3)</f>
        <v>5.0806717686574201</v>
      </c>
      <c r="H4" t="s">
        <v>37</v>
      </c>
      <c r="I4" s="2">
        <f>Calculator!M9</f>
        <v>2000</v>
      </c>
    </row>
    <row r="5" spans="4:9" x14ac:dyDescent="0.25">
      <c r="D5" t="s">
        <v>33</v>
      </c>
      <c r="E5" s="2">
        <f>I2*E3</f>
        <v>1000</v>
      </c>
    </row>
    <row r="6" spans="4:9" x14ac:dyDescent="0.25">
      <c r="D6" t="s">
        <v>34</v>
      </c>
      <c r="E6" s="2">
        <f>Calculator!$M$15</f>
        <v>487.01623189230799</v>
      </c>
    </row>
    <row r="7" spans="4:9" x14ac:dyDescent="0.25">
      <c r="G7" s="1" t="s">
        <v>23</v>
      </c>
      <c r="H7" s="1" t="s">
        <v>26</v>
      </c>
      <c r="I7" s="1" t="s">
        <v>27</v>
      </c>
    </row>
    <row r="8" spans="4:9" x14ac:dyDescent="0.25">
      <c r="D8" t="s">
        <v>35</v>
      </c>
      <c r="E8">
        <f>E6/I2</f>
        <v>0.97403246378461594</v>
      </c>
      <c r="G8" s="2">
        <v>0</v>
      </c>
      <c r="H8" s="2">
        <v>0</v>
      </c>
      <c r="I8" s="2">
        <f>IF($E$6&lt;$E$5, IF(G8&lt;$E$9, IF(G8&lt;$E$8, G8*$I$2, $E$6), $E$6-$I$3*(G8-$E$9)), IF(G8&lt;$E$3,$I$2*G8,$E$5-(G8-$E$3)*$I$3))</f>
        <v>0</v>
      </c>
    </row>
    <row r="9" spans="4:9" x14ac:dyDescent="0.25">
      <c r="D9" t="s">
        <v>36</v>
      </c>
      <c r="E9">
        <f>(I4/E6)+(E8/2)-(E6/(2*I3))</f>
        <v>4.1066393048728038</v>
      </c>
      <c r="G9" s="2">
        <f>G8+$E$4/$E$2</f>
        <v>5.0806717686574202E-2</v>
      </c>
      <c r="H9" s="2">
        <f>H8+((G9-G8)*(I9+I8)/2)</f>
        <v>0.64533064052081301</v>
      </c>
      <c r="I9" s="2">
        <f t="shared" ref="I9:I72" si="0">IF($E$6&lt;$E$5, IF(G9&lt;$E$9, IF(G9&lt;$E$8, G9*$I$2, $E$6), $E$6-$I$3*(G9-$E$9)), IF(G9&lt;$E$3,$I$2*G9,$E$5-(G9-$E$3)*$I$3))</f>
        <v>25.403358843287101</v>
      </c>
    </row>
    <row r="10" spans="4:9" x14ac:dyDescent="0.25">
      <c r="G10" s="2">
        <f t="shared" ref="G10:G73" si="1">G9+$E$4/$E$2</f>
        <v>0.1016134353731484</v>
      </c>
      <c r="H10" s="2">
        <f t="shared" ref="H10:H58" si="2">H9+((G10-G9)*(I10+I9)/2)</f>
        <v>2.5813225620832521</v>
      </c>
      <c r="I10" s="2">
        <f t="shared" si="0"/>
        <v>50.806717686574203</v>
      </c>
    </row>
    <row r="11" spans="4:9" x14ac:dyDescent="0.25">
      <c r="G11" s="2">
        <f t="shared" si="1"/>
        <v>0.15242015305972262</v>
      </c>
      <c r="H11" s="2">
        <f t="shared" si="2"/>
        <v>5.8079757646873178</v>
      </c>
      <c r="I11" s="2">
        <f t="shared" si="0"/>
        <v>76.210076529861311</v>
      </c>
    </row>
    <row r="12" spans="4:9" x14ac:dyDescent="0.25">
      <c r="G12" s="2">
        <f t="shared" si="1"/>
        <v>0.20322687074629681</v>
      </c>
      <c r="H12" s="2">
        <f t="shared" si="2"/>
        <v>10.325290248333008</v>
      </c>
      <c r="I12" s="2">
        <f t="shared" si="0"/>
        <v>101.61343537314841</v>
      </c>
    </row>
    <row r="13" spans="4:9" x14ac:dyDescent="0.25">
      <c r="G13" s="2">
        <f t="shared" si="1"/>
        <v>0.25403358843287099</v>
      </c>
      <c r="H13" s="2">
        <f t="shared" si="2"/>
        <v>16.133266013020325</v>
      </c>
      <c r="I13" s="2">
        <f t="shared" si="0"/>
        <v>127.0167942164355</v>
      </c>
    </row>
    <row r="14" spans="4:9" x14ac:dyDescent="0.25">
      <c r="G14" s="2">
        <f t="shared" si="1"/>
        <v>0.30484030611944518</v>
      </c>
      <c r="H14" s="2">
        <f t="shared" si="2"/>
        <v>23.231903058749264</v>
      </c>
      <c r="I14" s="2">
        <f t="shared" si="0"/>
        <v>152.42015305972259</v>
      </c>
    </row>
    <row r="15" spans="4:9" x14ac:dyDescent="0.25">
      <c r="G15" s="2">
        <f t="shared" si="1"/>
        <v>0.35564702380601937</v>
      </c>
      <c r="H15" s="2">
        <f t="shared" si="2"/>
        <v>31.621201385519829</v>
      </c>
      <c r="I15" s="2">
        <f t="shared" si="0"/>
        <v>177.82351190300969</v>
      </c>
    </row>
    <row r="16" spans="4:9" x14ac:dyDescent="0.25">
      <c r="G16" s="2">
        <f t="shared" si="1"/>
        <v>0.40645374149259356</v>
      </c>
      <c r="H16" s="2">
        <f t="shared" si="2"/>
        <v>41.301160993332019</v>
      </c>
      <c r="I16" s="2">
        <f t="shared" si="0"/>
        <v>203.22687074629678</v>
      </c>
    </row>
    <row r="17" spans="7:9" x14ac:dyDescent="0.25">
      <c r="G17" s="2">
        <f t="shared" si="1"/>
        <v>0.45726045917916774</v>
      </c>
      <c r="H17" s="2">
        <f t="shared" si="2"/>
        <v>52.271781882185834</v>
      </c>
      <c r="I17" s="2">
        <f t="shared" si="0"/>
        <v>228.63022958958388</v>
      </c>
    </row>
    <row r="18" spans="7:9" x14ac:dyDescent="0.25">
      <c r="G18" s="2">
        <f t="shared" si="1"/>
        <v>0.50806717686574199</v>
      </c>
      <c r="H18" s="2">
        <f t="shared" si="2"/>
        <v>64.533064052081286</v>
      </c>
      <c r="I18" s="2">
        <f t="shared" si="0"/>
        <v>254.033588432871</v>
      </c>
    </row>
    <row r="19" spans="7:9" x14ac:dyDescent="0.25">
      <c r="G19" s="2">
        <f t="shared" si="1"/>
        <v>0.55887389455231617</v>
      </c>
      <c r="H19" s="2">
        <f t="shared" si="2"/>
        <v>78.085007503018346</v>
      </c>
      <c r="I19" s="2">
        <f t="shared" si="0"/>
        <v>279.43694727615809</v>
      </c>
    </row>
    <row r="20" spans="7:9" x14ac:dyDescent="0.25">
      <c r="G20" s="2">
        <f t="shared" si="1"/>
        <v>0.60968061223889036</v>
      </c>
      <c r="H20" s="2">
        <f t="shared" si="2"/>
        <v>92.927612234997042</v>
      </c>
      <c r="I20" s="2">
        <f t="shared" si="0"/>
        <v>304.84030611944519</v>
      </c>
    </row>
    <row r="21" spans="7:9" x14ac:dyDescent="0.25">
      <c r="G21" s="2">
        <f t="shared" si="1"/>
        <v>0.66048732992546455</v>
      </c>
      <c r="H21" s="2">
        <f t="shared" si="2"/>
        <v>109.06087824801736</v>
      </c>
      <c r="I21" s="2">
        <f t="shared" si="0"/>
        <v>330.24366496273228</v>
      </c>
    </row>
    <row r="22" spans="7:9" x14ac:dyDescent="0.25">
      <c r="G22" s="2">
        <f t="shared" si="1"/>
        <v>0.71129404761203874</v>
      </c>
      <c r="H22" s="2">
        <f t="shared" si="2"/>
        <v>126.4848055420793</v>
      </c>
      <c r="I22" s="2">
        <f t="shared" si="0"/>
        <v>355.64702380601938</v>
      </c>
    </row>
    <row r="23" spans="7:9" x14ac:dyDescent="0.25">
      <c r="G23" s="2">
        <f t="shared" si="1"/>
        <v>0.76210076529861293</v>
      </c>
      <c r="H23" s="2">
        <f t="shared" si="2"/>
        <v>145.19939411718286</v>
      </c>
      <c r="I23" s="2">
        <f t="shared" si="0"/>
        <v>381.05038264930647</v>
      </c>
    </row>
    <row r="24" spans="7:9" x14ac:dyDescent="0.25">
      <c r="G24" s="2">
        <f t="shared" si="1"/>
        <v>0.81290748298518711</v>
      </c>
      <c r="H24" s="2">
        <f t="shared" si="2"/>
        <v>165.20464397332805</v>
      </c>
      <c r="I24" s="2">
        <f t="shared" si="0"/>
        <v>406.45374149259356</v>
      </c>
    </row>
    <row r="25" spans="7:9" x14ac:dyDescent="0.25">
      <c r="G25" s="2">
        <f t="shared" si="1"/>
        <v>0.8637142006717613</v>
      </c>
      <c r="H25" s="2">
        <f t="shared" si="2"/>
        <v>186.50055511051485</v>
      </c>
      <c r="I25" s="2">
        <f t="shared" si="0"/>
        <v>431.85710033588066</v>
      </c>
    </row>
    <row r="26" spans="7:9" x14ac:dyDescent="0.25">
      <c r="G26" s="2">
        <f t="shared" si="1"/>
        <v>0.91452091835833549</v>
      </c>
      <c r="H26" s="2">
        <f t="shared" si="2"/>
        <v>209.08712752874331</v>
      </c>
      <c r="I26" s="2">
        <f t="shared" si="0"/>
        <v>457.26045917916775</v>
      </c>
    </row>
    <row r="27" spans="7:9" x14ac:dyDescent="0.25">
      <c r="G27" s="2">
        <f t="shared" si="1"/>
        <v>0.96532763604490968</v>
      </c>
      <c r="H27" s="2">
        <f t="shared" si="2"/>
        <v>232.96436122801339</v>
      </c>
      <c r="I27" s="2">
        <f t="shared" si="0"/>
        <v>482.66381802245485</v>
      </c>
    </row>
    <row r="28" spans="7:9" x14ac:dyDescent="0.25">
      <c r="G28" s="2">
        <f t="shared" si="1"/>
        <v>1.016134353731484</v>
      </c>
      <c r="H28" s="2">
        <f t="shared" si="2"/>
        <v>257.59749149917468</v>
      </c>
      <c r="I28" s="2">
        <f t="shared" si="0"/>
        <v>487.01623189230799</v>
      </c>
    </row>
    <row r="29" spans="7:9" x14ac:dyDescent="0.25">
      <c r="G29" s="2">
        <f t="shared" si="1"/>
        <v>1.0669410714180583</v>
      </c>
      <c r="H29" s="2">
        <f t="shared" si="2"/>
        <v>282.34118770170636</v>
      </c>
      <c r="I29" s="2">
        <f t="shared" si="0"/>
        <v>487.01623189230799</v>
      </c>
    </row>
    <row r="30" spans="7:9" x14ac:dyDescent="0.25">
      <c r="G30" s="2">
        <f t="shared" si="1"/>
        <v>1.1177477891046326</v>
      </c>
      <c r="H30" s="2">
        <f t="shared" si="2"/>
        <v>307.08488390423804</v>
      </c>
      <c r="I30" s="2">
        <f t="shared" si="0"/>
        <v>487.01623189230799</v>
      </c>
    </row>
    <row r="31" spans="7:9" x14ac:dyDescent="0.25">
      <c r="G31" s="2">
        <f t="shared" si="1"/>
        <v>1.1685545067912069</v>
      </c>
      <c r="H31" s="2">
        <f t="shared" si="2"/>
        <v>331.82858010676972</v>
      </c>
      <c r="I31" s="2">
        <f t="shared" si="0"/>
        <v>487.01623189230799</v>
      </c>
    </row>
    <row r="32" spans="7:9" x14ac:dyDescent="0.25">
      <c r="G32" s="2">
        <f t="shared" si="1"/>
        <v>1.2193612244777812</v>
      </c>
      <c r="H32" s="2">
        <f t="shared" si="2"/>
        <v>356.5722763093014</v>
      </c>
      <c r="I32" s="2">
        <f t="shared" si="0"/>
        <v>487.01623189230799</v>
      </c>
    </row>
    <row r="33" spans="7:9" x14ac:dyDescent="0.25">
      <c r="G33" s="2">
        <f t="shared" si="1"/>
        <v>1.2701679421643555</v>
      </c>
      <c r="H33" s="2">
        <f t="shared" si="2"/>
        <v>381.31597251183308</v>
      </c>
      <c r="I33" s="2">
        <f t="shared" si="0"/>
        <v>487.01623189230799</v>
      </c>
    </row>
    <row r="34" spans="7:9" x14ac:dyDescent="0.25">
      <c r="G34" s="2">
        <f t="shared" si="1"/>
        <v>1.3209746598509298</v>
      </c>
      <c r="H34" s="2">
        <f t="shared" si="2"/>
        <v>406.05966871436476</v>
      </c>
      <c r="I34" s="2">
        <f t="shared" si="0"/>
        <v>487.01623189230799</v>
      </c>
    </row>
    <row r="35" spans="7:9" x14ac:dyDescent="0.25">
      <c r="G35" s="2">
        <f t="shared" si="1"/>
        <v>1.3717813775375041</v>
      </c>
      <c r="H35" s="2">
        <f t="shared" si="2"/>
        <v>430.80336491689644</v>
      </c>
      <c r="I35" s="2">
        <f t="shared" si="0"/>
        <v>487.01623189230799</v>
      </c>
    </row>
    <row r="36" spans="7:9" x14ac:dyDescent="0.25">
      <c r="G36" s="2">
        <f t="shared" si="1"/>
        <v>1.4225880952240784</v>
      </c>
      <c r="H36" s="2">
        <f t="shared" si="2"/>
        <v>455.54706111942812</v>
      </c>
      <c r="I36" s="2">
        <f t="shared" si="0"/>
        <v>487.01623189230799</v>
      </c>
    </row>
    <row r="37" spans="7:9" x14ac:dyDescent="0.25">
      <c r="G37" s="2">
        <f t="shared" si="1"/>
        <v>1.4733948129106527</v>
      </c>
      <c r="H37" s="2">
        <f t="shared" si="2"/>
        <v>480.2907573219598</v>
      </c>
      <c r="I37" s="2">
        <f t="shared" si="0"/>
        <v>487.01623189230799</v>
      </c>
    </row>
    <row r="38" spans="7:9" x14ac:dyDescent="0.25">
      <c r="G38" s="2">
        <f t="shared" si="1"/>
        <v>1.524201530597227</v>
      </c>
      <c r="H38" s="2">
        <f t="shared" si="2"/>
        <v>505.03445352449148</v>
      </c>
      <c r="I38" s="2">
        <f t="shared" si="0"/>
        <v>487.01623189230799</v>
      </c>
    </row>
    <row r="39" spans="7:9" x14ac:dyDescent="0.25">
      <c r="G39" s="2">
        <f t="shared" si="1"/>
        <v>1.5750082482838013</v>
      </c>
      <c r="H39" s="2">
        <f t="shared" si="2"/>
        <v>529.77814972702322</v>
      </c>
      <c r="I39" s="2">
        <f t="shared" si="0"/>
        <v>487.01623189230799</v>
      </c>
    </row>
    <row r="40" spans="7:9" x14ac:dyDescent="0.25">
      <c r="G40" s="2">
        <f t="shared" si="1"/>
        <v>1.6258149659703756</v>
      </c>
      <c r="H40" s="2">
        <f t="shared" si="2"/>
        <v>554.52184592955496</v>
      </c>
      <c r="I40" s="2">
        <f t="shared" si="0"/>
        <v>487.01623189230799</v>
      </c>
    </row>
    <row r="41" spans="7:9" x14ac:dyDescent="0.25">
      <c r="G41" s="2">
        <f t="shared" si="1"/>
        <v>1.6766216836569499</v>
      </c>
      <c r="H41" s="2">
        <f t="shared" si="2"/>
        <v>579.26554213208669</v>
      </c>
      <c r="I41" s="2">
        <f t="shared" si="0"/>
        <v>487.01623189230799</v>
      </c>
    </row>
    <row r="42" spans="7:9" x14ac:dyDescent="0.25">
      <c r="G42" s="2">
        <f t="shared" si="1"/>
        <v>1.7274284013435242</v>
      </c>
      <c r="H42" s="2">
        <f t="shared" si="2"/>
        <v>604.00923833461843</v>
      </c>
      <c r="I42" s="2">
        <f t="shared" si="0"/>
        <v>487.01623189230799</v>
      </c>
    </row>
    <row r="43" spans="7:9" x14ac:dyDescent="0.25">
      <c r="G43" s="2">
        <f t="shared" si="1"/>
        <v>1.7782351190300985</v>
      </c>
      <c r="H43" s="2">
        <f t="shared" si="2"/>
        <v>628.75293453715017</v>
      </c>
      <c r="I43" s="2">
        <f t="shared" si="0"/>
        <v>487.01623189230799</v>
      </c>
    </row>
    <row r="44" spans="7:9" x14ac:dyDescent="0.25">
      <c r="G44" s="2">
        <f t="shared" si="1"/>
        <v>1.8290418367166728</v>
      </c>
      <c r="H44" s="2">
        <f t="shared" si="2"/>
        <v>653.4966307396819</v>
      </c>
      <c r="I44" s="2">
        <f t="shared" si="0"/>
        <v>487.01623189230799</v>
      </c>
    </row>
    <row r="45" spans="7:9" x14ac:dyDescent="0.25">
      <c r="G45" s="2">
        <f t="shared" si="1"/>
        <v>1.8798485544032471</v>
      </c>
      <c r="H45" s="2">
        <f t="shared" si="2"/>
        <v>678.24032694221364</v>
      </c>
      <c r="I45" s="2">
        <f t="shared" si="0"/>
        <v>487.01623189230799</v>
      </c>
    </row>
    <row r="46" spans="7:9" x14ac:dyDescent="0.25">
      <c r="G46" s="2">
        <f t="shared" si="1"/>
        <v>1.9306552720898214</v>
      </c>
      <c r="H46" s="2">
        <f t="shared" si="2"/>
        <v>702.98402314474538</v>
      </c>
      <c r="I46" s="2">
        <f t="shared" si="0"/>
        <v>487.01623189230799</v>
      </c>
    </row>
    <row r="47" spans="7:9" x14ac:dyDescent="0.25">
      <c r="G47" s="2">
        <f t="shared" si="1"/>
        <v>1.9814619897763956</v>
      </c>
      <c r="H47" s="2">
        <f t="shared" si="2"/>
        <v>727.72771934727712</v>
      </c>
      <c r="I47" s="2">
        <f t="shared" si="0"/>
        <v>487.01623189230799</v>
      </c>
    </row>
    <row r="48" spans="7:9" x14ac:dyDescent="0.25">
      <c r="G48" s="2">
        <f t="shared" si="1"/>
        <v>2.0322687074629697</v>
      </c>
      <c r="H48" s="2">
        <f t="shared" si="2"/>
        <v>752.47141554980874</v>
      </c>
      <c r="I48" s="2">
        <f t="shared" si="0"/>
        <v>487.01623189230799</v>
      </c>
    </row>
    <row r="49" spans="7:9" x14ac:dyDescent="0.25">
      <c r="G49" s="2">
        <f t="shared" si="1"/>
        <v>2.083075425149544</v>
      </c>
      <c r="H49" s="2">
        <f t="shared" si="2"/>
        <v>777.21511175234048</v>
      </c>
      <c r="I49" s="2">
        <f t="shared" si="0"/>
        <v>487.01623189230799</v>
      </c>
    </row>
    <row r="50" spans="7:9" x14ac:dyDescent="0.25">
      <c r="G50" s="2">
        <f t="shared" si="1"/>
        <v>2.1338821428361183</v>
      </c>
      <c r="H50" s="2">
        <f t="shared" si="2"/>
        <v>801.95880795487221</v>
      </c>
      <c r="I50" s="2">
        <f t="shared" si="0"/>
        <v>487.01623189230799</v>
      </c>
    </row>
    <row r="51" spans="7:9" x14ac:dyDescent="0.25">
      <c r="G51" s="2">
        <f t="shared" si="1"/>
        <v>2.1846888605226926</v>
      </c>
      <c r="H51" s="2">
        <f t="shared" si="2"/>
        <v>826.70250415740395</v>
      </c>
      <c r="I51" s="2">
        <f t="shared" si="0"/>
        <v>487.01623189230799</v>
      </c>
    </row>
    <row r="52" spans="7:9" x14ac:dyDescent="0.25">
      <c r="G52" s="2">
        <f t="shared" si="1"/>
        <v>2.2354955782092669</v>
      </c>
      <c r="H52" s="2">
        <f t="shared" si="2"/>
        <v>851.44620035993569</v>
      </c>
      <c r="I52" s="2">
        <f t="shared" si="0"/>
        <v>487.01623189230799</v>
      </c>
    </row>
    <row r="53" spans="7:9" x14ac:dyDescent="0.25">
      <c r="G53" s="2">
        <f t="shared" si="1"/>
        <v>2.2863022958958412</v>
      </c>
      <c r="H53" s="2">
        <f t="shared" si="2"/>
        <v>876.18989656246742</v>
      </c>
      <c r="I53" s="2">
        <f t="shared" si="0"/>
        <v>487.01623189230799</v>
      </c>
    </row>
    <row r="54" spans="7:9" x14ac:dyDescent="0.25">
      <c r="G54" s="2">
        <f t="shared" si="1"/>
        <v>2.3371090135824155</v>
      </c>
      <c r="H54" s="2">
        <f t="shared" si="2"/>
        <v>900.93359276499916</v>
      </c>
      <c r="I54" s="2">
        <f t="shared" si="0"/>
        <v>487.01623189230799</v>
      </c>
    </row>
    <row r="55" spans="7:9" x14ac:dyDescent="0.25">
      <c r="G55" s="2">
        <f t="shared" si="1"/>
        <v>2.3879157312689898</v>
      </c>
      <c r="H55" s="2">
        <f t="shared" si="2"/>
        <v>925.6772889675309</v>
      </c>
      <c r="I55" s="2">
        <f t="shared" si="0"/>
        <v>487.01623189230799</v>
      </c>
    </row>
    <row r="56" spans="7:9" x14ac:dyDescent="0.25">
      <c r="G56" s="2">
        <f t="shared" si="1"/>
        <v>2.4387224489555641</v>
      </c>
      <c r="H56" s="2">
        <f t="shared" si="2"/>
        <v>950.42098517006264</v>
      </c>
      <c r="I56" s="2">
        <f t="shared" si="0"/>
        <v>487.01623189230799</v>
      </c>
    </row>
    <row r="57" spans="7:9" x14ac:dyDescent="0.25">
      <c r="G57" s="2">
        <f t="shared" si="1"/>
        <v>2.4895291666421384</v>
      </c>
      <c r="H57" s="2">
        <f t="shared" si="2"/>
        <v>975.16468137259437</v>
      </c>
      <c r="I57" s="2">
        <f t="shared" si="0"/>
        <v>487.01623189230799</v>
      </c>
    </row>
    <row r="58" spans="7:9" x14ac:dyDescent="0.25">
      <c r="G58" s="2">
        <f t="shared" si="1"/>
        <v>2.5403358843287127</v>
      </c>
      <c r="H58" s="2">
        <f t="shared" si="2"/>
        <v>999.90837757512611</v>
      </c>
      <c r="I58" s="2">
        <f t="shared" si="0"/>
        <v>487.01623189230799</v>
      </c>
    </row>
    <row r="59" spans="7:9" x14ac:dyDescent="0.25">
      <c r="G59" s="2">
        <f t="shared" si="1"/>
        <v>2.591142602015287</v>
      </c>
      <c r="H59" s="2">
        <f t="shared" ref="H59:H102" si="3">H58+((G59-G58)*(I59+I58)/2)</f>
        <v>1024.6520737776577</v>
      </c>
      <c r="I59" s="2">
        <f t="shared" si="0"/>
        <v>487.01623189230799</v>
      </c>
    </row>
    <row r="60" spans="7:9" x14ac:dyDescent="0.25">
      <c r="G60" s="2">
        <f t="shared" si="1"/>
        <v>2.6419493197018613</v>
      </c>
      <c r="H60" s="2">
        <f t="shared" si="3"/>
        <v>1049.3957699801895</v>
      </c>
      <c r="I60" s="2">
        <f t="shared" si="0"/>
        <v>487.01623189230799</v>
      </c>
    </row>
    <row r="61" spans="7:9" x14ac:dyDescent="0.25">
      <c r="G61" s="2">
        <f t="shared" si="1"/>
        <v>2.6927560373884356</v>
      </c>
      <c r="H61" s="2">
        <f t="shared" si="3"/>
        <v>1074.1394661827212</v>
      </c>
      <c r="I61" s="2">
        <f t="shared" si="0"/>
        <v>487.01623189230799</v>
      </c>
    </row>
    <row r="62" spans="7:9" x14ac:dyDescent="0.25">
      <c r="G62" s="2">
        <f t="shared" si="1"/>
        <v>2.7435627550750099</v>
      </c>
      <c r="H62" s="2">
        <f t="shared" si="3"/>
        <v>1098.8831623852529</v>
      </c>
      <c r="I62" s="2">
        <f t="shared" si="0"/>
        <v>487.01623189230799</v>
      </c>
    </row>
    <row r="63" spans="7:9" x14ac:dyDescent="0.25">
      <c r="G63" s="2">
        <f t="shared" si="1"/>
        <v>2.7943694727615842</v>
      </c>
      <c r="H63" s="2">
        <f t="shared" si="3"/>
        <v>1123.6268585877847</v>
      </c>
      <c r="I63" s="2">
        <f t="shared" si="0"/>
        <v>487.01623189230799</v>
      </c>
    </row>
    <row r="64" spans="7:9" x14ac:dyDescent="0.25">
      <c r="G64" s="2">
        <f t="shared" si="1"/>
        <v>2.8451761904481585</v>
      </c>
      <c r="H64" s="2">
        <f t="shared" si="3"/>
        <v>1148.3705547903164</v>
      </c>
      <c r="I64" s="2">
        <f t="shared" si="0"/>
        <v>487.01623189230799</v>
      </c>
    </row>
    <row r="65" spans="7:9" x14ac:dyDescent="0.25">
      <c r="G65" s="2">
        <f t="shared" si="1"/>
        <v>2.8959829081347328</v>
      </c>
      <c r="H65" s="2">
        <f t="shared" si="3"/>
        <v>1173.1142509928482</v>
      </c>
      <c r="I65" s="2">
        <f t="shared" si="0"/>
        <v>487.01623189230799</v>
      </c>
    </row>
    <row r="66" spans="7:9" x14ac:dyDescent="0.25">
      <c r="G66" s="2">
        <f t="shared" si="1"/>
        <v>2.9467896258213071</v>
      </c>
      <c r="H66" s="2">
        <f t="shared" si="3"/>
        <v>1197.8579471953799</v>
      </c>
      <c r="I66" s="2">
        <f t="shared" si="0"/>
        <v>487.01623189230799</v>
      </c>
    </row>
    <row r="67" spans="7:9" x14ac:dyDescent="0.25">
      <c r="G67" s="2">
        <f t="shared" si="1"/>
        <v>2.9975963435078814</v>
      </c>
      <c r="H67" s="2">
        <f t="shared" si="3"/>
        <v>1222.6016433979116</v>
      </c>
      <c r="I67" s="2">
        <f t="shared" si="0"/>
        <v>487.01623189230799</v>
      </c>
    </row>
    <row r="68" spans="7:9" x14ac:dyDescent="0.25">
      <c r="G68" s="2">
        <f t="shared" si="1"/>
        <v>3.0484030611944557</v>
      </c>
      <c r="H68" s="2">
        <f t="shared" si="3"/>
        <v>1247.3453396004434</v>
      </c>
      <c r="I68" s="2">
        <f t="shared" si="0"/>
        <v>487.01623189230799</v>
      </c>
    </row>
    <row r="69" spans="7:9" x14ac:dyDescent="0.25">
      <c r="G69" s="2">
        <f t="shared" si="1"/>
        <v>3.09920977888103</v>
      </c>
      <c r="H69" s="2">
        <f t="shared" si="3"/>
        <v>1272.0890358029751</v>
      </c>
      <c r="I69" s="2">
        <f t="shared" si="0"/>
        <v>487.01623189230799</v>
      </c>
    </row>
    <row r="70" spans="7:9" x14ac:dyDescent="0.25">
      <c r="G70" s="2">
        <f t="shared" si="1"/>
        <v>3.1500164965676043</v>
      </c>
      <c r="H70" s="2">
        <f t="shared" si="3"/>
        <v>1296.8327320055068</v>
      </c>
      <c r="I70" s="2">
        <f t="shared" si="0"/>
        <v>487.01623189230799</v>
      </c>
    </row>
    <row r="71" spans="7:9" x14ac:dyDescent="0.25">
      <c r="G71" s="2">
        <f t="shared" si="1"/>
        <v>3.2008232142541786</v>
      </c>
      <c r="H71" s="2">
        <f t="shared" si="3"/>
        <v>1321.5764282080386</v>
      </c>
      <c r="I71" s="2">
        <f t="shared" si="0"/>
        <v>487.01623189230799</v>
      </c>
    </row>
    <row r="72" spans="7:9" x14ac:dyDescent="0.25">
      <c r="G72" s="2">
        <f t="shared" si="1"/>
        <v>3.2516299319407529</v>
      </c>
      <c r="H72" s="2">
        <f t="shared" si="3"/>
        <v>1346.3201244105703</v>
      </c>
      <c r="I72" s="2">
        <f t="shared" si="0"/>
        <v>487.01623189230799</v>
      </c>
    </row>
    <row r="73" spans="7:9" x14ac:dyDescent="0.25">
      <c r="G73" s="2">
        <f t="shared" si="1"/>
        <v>3.3024366496273272</v>
      </c>
      <c r="H73" s="2">
        <f t="shared" si="3"/>
        <v>1371.0638206131021</v>
      </c>
      <c r="I73" s="2">
        <f t="shared" ref="I73:I108" si="4">IF($E$6&lt;$E$5, IF(G73&lt;$E$9, IF(G73&lt;$E$8, G73*$I$2, $E$6), $E$6-$I$3*(G73-$E$9)), IF(G73&lt;$E$3,$I$2*G73,$E$5-(G73-$E$3)*$I$3))</f>
        <v>487.01623189230799</v>
      </c>
    </row>
    <row r="74" spans="7:9" x14ac:dyDescent="0.25">
      <c r="G74" s="2">
        <f t="shared" ref="G74:G108" si="5">G73+$E$4/$E$2</f>
        <v>3.3532433673139015</v>
      </c>
      <c r="H74" s="2">
        <f t="shared" si="3"/>
        <v>1395.8075168156338</v>
      </c>
      <c r="I74" s="2">
        <f t="shared" si="4"/>
        <v>487.01623189230799</v>
      </c>
    </row>
    <row r="75" spans="7:9" x14ac:dyDescent="0.25">
      <c r="G75" s="2">
        <f t="shared" si="5"/>
        <v>3.4040500850004758</v>
      </c>
      <c r="H75" s="2">
        <f t="shared" si="3"/>
        <v>1420.5512130181655</v>
      </c>
      <c r="I75" s="2">
        <f t="shared" si="4"/>
        <v>487.01623189230799</v>
      </c>
    </row>
    <row r="76" spans="7:9" x14ac:dyDescent="0.25">
      <c r="G76" s="2">
        <f t="shared" si="5"/>
        <v>3.4548568026870501</v>
      </c>
      <c r="H76" s="2">
        <f t="shared" si="3"/>
        <v>1445.2949092206973</v>
      </c>
      <c r="I76" s="2">
        <f t="shared" si="4"/>
        <v>487.01623189230799</v>
      </c>
    </row>
    <row r="77" spans="7:9" x14ac:dyDescent="0.25">
      <c r="G77" s="2">
        <f t="shared" si="5"/>
        <v>3.5056635203736244</v>
      </c>
      <c r="H77" s="2">
        <f t="shared" si="3"/>
        <v>1470.038605423229</v>
      </c>
      <c r="I77" s="2">
        <f t="shared" si="4"/>
        <v>487.01623189230799</v>
      </c>
    </row>
    <row r="78" spans="7:9" x14ac:dyDescent="0.25">
      <c r="G78" s="2">
        <f t="shared" si="5"/>
        <v>3.5564702380601987</v>
      </c>
      <c r="H78" s="2">
        <f t="shared" si="3"/>
        <v>1494.7823016257607</v>
      </c>
      <c r="I78" s="2">
        <f t="shared" si="4"/>
        <v>487.01623189230799</v>
      </c>
    </row>
    <row r="79" spans="7:9" x14ac:dyDescent="0.25">
      <c r="G79" s="2">
        <f t="shared" si="5"/>
        <v>3.607276955746773</v>
      </c>
      <c r="H79" s="2">
        <f t="shared" si="3"/>
        <v>1519.5259978282925</v>
      </c>
      <c r="I79" s="2">
        <f t="shared" si="4"/>
        <v>487.01623189230799</v>
      </c>
    </row>
    <row r="80" spans="7:9" x14ac:dyDescent="0.25">
      <c r="G80" s="2">
        <f t="shared" si="5"/>
        <v>3.6580836734333473</v>
      </c>
      <c r="H80" s="2">
        <f t="shared" si="3"/>
        <v>1544.2696940308242</v>
      </c>
      <c r="I80" s="2">
        <f t="shared" si="4"/>
        <v>487.01623189230799</v>
      </c>
    </row>
    <row r="81" spans="7:9" x14ac:dyDescent="0.25">
      <c r="G81" s="2">
        <f t="shared" si="5"/>
        <v>3.7088903911199216</v>
      </c>
      <c r="H81" s="2">
        <f t="shared" si="3"/>
        <v>1569.0133902333559</v>
      </c>
      <c r="I81" s="2">
        <f t="shared" si="4"/>
        <v>487.01623189230799</v>
      </c>
    </row>
    <row r="82" spans="7:9" x14ac:dyDescent="0.25">
      <c r="G82" s="2">
        <f t="shared" si="5"/>
        <v>3.7596971088064959</v>
      </c>
      <c r="H82" s="2">
        <f t="shared" si="3"/>
        <v>1593.7570864358877</v>
      </c>
      <c r="I82" s="2">
        <f t="shared" si="4"/>
        <v>487.01623189230799</v>
      </c>
    </row>
    <row r="83" spans="7:9" x14ac:dyDescent="0.25">
      <c r="G83" s="2">
        <f t="shared" si="5"/>
        <v>3.8105038264930702</v>
      </c>
      <c r="H83" s="2">
        <f t="shared" si="3"/>
        <v>1618.5007826384194</v>
      </c>
      <c r="I83" s="2">
        <f t="shared" si="4"/>
        <v>487.01623189230799</v>
      </c>
    </row>
    <row r="84" spans="7:9" x14ac:dyDescent="0.25">
      <c r="G84" s="2">
        <f t="shared" si="5"/>
        <v>3.8613105441796445</v>
      </c>
      <c r="H84" s="2">
        <f t="shared" si="3"/>
        <v>1643.2444788409512</v>
      </c>
      <c r="I84" s="2">
        <f t="shared" si="4"/>
        <v>487.01623189230799</v>
      </c>
    </row>
    <row r="85" spans="7:9" x14ac:dyDescent="0.25">
      <c r="G85" s="2">
        <f t="shared" si="5"/>
        <v>3.9121172618662188</v>
      </c>
      <c r="H85" s="2">
        <f t="shared" si="3"/>
        <v>1667.9881750434829</v>
      </c>
      <c r="I85" s="2">
        <f t="shared" si="4"/>
        <v>487.01623189230799</v>
      </c>
    </row>
    <row r="86" spans="7:9" x14ac:dyDescent="0.25">
      <c r="G86" s="2">
        <f t="shared" si="5"/>
        <v>3.9629239795527931</v>
      </c>
      <c r="H86" s="2">
        <f t="shared" si="3"/>
        <v>1692.7318712460146</v>
      </c>
      <c r="I86" s="2">
        <f t="shared" si="4"/>
        <v>487.01623189230799</v>
      </c>
    </row>
    <row r="87" spans="7:9" x14ac:dyDescent="0.25">
      <c r="G87" s="2">
        <f t="shared" si="5"/>
        <v>4.0137306972393674</v>
      </c>
      <c r="H87" s="2">
        <f t="shared" si="3"/>
        <v>1717.4755674485464</v>
      </c>
      <c r="I87" s="2">
        <f t="shared" si="4"/>
        <v>487.01623189230799</v>
      </c>
    </row>
    <row r="88" spans="7:9" x14ac:dyDescent="0.25">
      <c r="G88" s="2">
        <f t="shared" si="5"/>
        <v>4.0645374149259412</v>
      </c>
      <c r="H88" s="2">
        <f t="shared" si="3"/>
        <v>1742.2192636510779</v>
      </c>
      <c r="I88" s="2">
        <f t="shared" si="4"/>
        <v>487.01623189230799</v>
      </c>
    </row>
    <row r="89" spans="7:9" x14ac:dyDescent="0.25">
      <c r="G89" s="2">
        <f t="shared" si="5"/>
        <v>4.1153441326125151</v>
      </c>
      <c r="H89" s="2">
        <f t="shared" si="3"/>
        <v>1766.8523939222389</v>
      </c>
      <c r="I89" s="2">
        <f t="shared" si="4"/>
        <v>482.66381802245235</v>
      </c>
    </row>
    <row r="90" spans="7:9" x14ac:dyDescent="0.25">
      <c r="G90" s="2">
        <f t="shared" si="5"/>
        <v>4.1661508502990889</v>
      </c>
      <c r="H90" s="2">
        <f t="shared" si="3"/>
        <v>1790.7296276215086</v>
      </c>
      <c r="I90" s="2">
        <f t="shared" si="4"/>
        <v>457.26045917916542</v>
      </c>
    </row>
    <row r="91" spans="7:9" x14ac:dyDescent="0.25">
      <c r="G91" s="2">
        <f t="shared" si="5"/>
        <v>4.2169575679856628</v>
      </c>
      <c r="H91" s="2">
        <f t="shared" si="3"/>
        <v>1813.3162000397367</v>
      </c>
      <c r="I91" s="2">
        <f t="shared" si="4"/>
        <v>431.8571003358785</v>
      </c>
    </row>
    <row r="92" spans="7:9" x14ac:dyDescent="0.25">
      <c r="G92" s="2">
        <f t="shared" si="5"/>
        <v>4.2677642856722366</v>
      </c>
      <c r="H92" s="2">
        <f t="shared" si="3"/>
        <v>1834.6121111769232</v>
      </c>
      <c r="I92" s="2">
        <f t="shared" si="4"/>
        <v>406.45374149259158</v>
      </c>
    </row>
    <row r="93" spans="7:9" x14ac:dyDescent="0.25">
      <c r="G93" s="2">
        <f t="shared" si="5"/>
        <v>4.3185710033588105</v>
      </c>
      <c r="H93" s="2">
        <f t="shared" si="3"/>
        <v>1854.6173610330682</v>
      </c>
      <c r="I93" s="2">
        <f t="shared" si="4"/>
        <v>381.05038264930465</v>
      </c>
    </row>
    <row r="94" spans="7:9" x14ac:dyDescent="0.25">
      <c r="G94" s="2">
        <f t="shared" si="5"/>
        <v>4.3693777210453844</v>
      </c>
      <c r="H94" s="2">
        <f t="shared" si="3"/>
        <v>1873.3319496081715</v>
      </c>
      <c r="I94" s="2">
        <f t="shared" si="4"/>
        <v>355.64702380601773</v>
      </c>
    </row>
    <row r="95" spans="7:9" x14ac:dyDescent="0.25">
      <c r="G95" s="2">
        <f t="shared" si="5"/>
        <v>4.4201844387319582</v>
      </c>
      <c r="H95" s="2">
        <f t="shared" si="3"/>
        <v>1890.7558769022332</v>
      </c>
      <c r="I95" s="2">
        <f t="shared" si="4"/>
        <v>330.2436649627308</v>
      </c>
    </row>
    <row r="96" spans="7:9" x14ac:dyDescent="0.25">
      <c r="G96" s="2">
        <f t="shared" si="5"/>
        <v>4.4709911564185321</v>
      </c>
      <c r="H96" s="2">
        <f t="shared" si="3"/>
        <v>1906.8891429152534</v>
      </c>
      <c r="I96" s="2">
        <f t="shared" si="4"/>
        <v>304.84030611944388</v>
      </c>
    </row>
    <row r="97" spans="7:9" x14ac:dyDescent="0.25">
      <c r="G97" s="2">
        <f t="shared" si="5"/>
        <v>4.5217978741051059</v>
      </c>
      <c r="H97" s="2">
        <f t="shared" si="3"/>
        <v>1921.7317476472319</v>
      </c>
      <c r="I97" s="2">
        <f t="shared" si="4"/>
        <v>279.43694727615696</v>
      </c>
    </row>
    <row r="98" spans="7:9" x14ac:dyDescent="0.25">
      <c r="G98" s="2">
        <f t="shared" si="5"/>
        <v>4.5726045917916798</v>
      </c>
      <c r="H98" s="2">
        <f t="shared" si="3"/>
        <v>1935.2836910981689</v>
      </c>
      <c r="I98" s="2">
        <f t="shared" si="4"/>
        <v>254.03358843287</v>
      </c>
    </row>
    <row r="99" spans="7:9" x14ac:dyDescent="0.25">
      <c r="G99" s="2">
        <f t="shared" si="5"/>
        <v>4.6234113094782536</v>
      </c>
      <c r="H99" s="2">
        <f t="shared" si="3"/>
        <v>1947.5449732680643</v>
      </c>
      <c r="I99" s="2">
        <f t="shared" si="4"/>
        <v>228.63022958958305</v>
      </c>
    </row>
    <row r="100" spans="7:9" x14ac:dyDescent="0.25">
      <c r="G100" s="2">
        <f t="shared" si="5"/>
        <v>4.6742180271648275</v>
      </c>
      <c r="H100" s="2">
        <f t="shared" si="3"/>
        <v>1958.515594156918</v>
      </c>
      <c r="I100" s="2">
        <f t="shared" si="4"/>
        <v>203.22687074629613</v>
      </c>
    </row>
    <row r="101" spans="7:9" x14ac:dyDescent="0.25">
      <c r="G101" s="2">
        <f t="shared" si="5"/>
        <v>4.7250247448514013</v>
      </c>
      <c r="H101" s="2">
        <f t="shared" si="3"/>
        <v>1968.1955537647302</v>
      </c>
      <c r="I101" s="2">
        <f t="shared" si="4"/>
        <v>177.82351190300921</v>
      </c>
    </row>
    <row r="102" spans="7:9" x14ac:dyDescent="0.25">
      <c r="G102" s="2">
        <f t="shared" si="5"/>
        <v>4.7758314625379752</v>
      </c>
      <c r="H102" s="2">
        <f t="shared" si="3"/>
        <v>1976.5848520915008</v>
      </c>
      <c r="I102" s="2">
        <f t="shared" si="4"/>
        <v>152.42015305972228</v>
      </c>
    </row>
    <row r="103" spans="7:9" x14ac:dyDescent="0.25">
      <c r="G103" s="2">
        <f t="shared" si="5"/>
        <v>4.826638180224549</v>
      </c>
      <c r="H103" s="2">
        <f t="shared" ref="H103:H108" si="6">H102+((G103-G102)*(I103+I102)/2)</f>
        <v>1983.6834891372298</v>
      </c>
      <c r="I103" s="2">
        <f t="shared" si="4"/>
        <v>127.01679421643536</v>
      </c>
    </row>
    <row r="104" spans="7:9" x14ac:dyDescent="0.25">
      <c r="G104" s="2">
        <f t="shared" si="5"/>
        <v>4.8774448979111229</v>
      </c>
      <c r="H104" s="2">
        <f t="shared" si="6"/>
        <v>1989.491464901917</v>
      </c>
      <c r="I104" s="2">
        <f t="shared" si="4"/>
        <v>101.61343537314843</v>
      </c>
    </row>
    <row r="105" spans="7:9" x14ac:dyDescent="0.25">
      <c r="G105" s="2">
        <f t="shared" si="5"/>
        <v>4.9282516155976968</v>
      </c>
      <c r="H105" s="2">
        <f t="shared" si="6"/>
        <v>1994.0087793855625</v>
      </c>
      <c r="I105" s="2">
        <f t="shared" si="4"/>
        <v>76.21007652986151</v>
      </c>
    </row>
    <row r="106" spans="7:9" x14ac:dyDescent="0.25">
      <c r="G106" s="2">
        <f t="shared" si="5"/>
        <v>4.9790583332842706</v>
      </c>
      <c r="H106" s="2">
        <f t="shared" si="6"/>
        <v>1997.2354325881665</v>
      </c>
      <c r="I106" s="2">
        <f t="shared" si="4"/>
        <v>50.806717686574586</v>
      </c>
    </row>
    <row r="107" spans="7:9" x14ac:dyDescent="0.25">
      <c r="G107" s="2">
        <f t="shared" si="5"/>
        <v>5.0298650509708445</v>
      </c>
      <c r="H107" s="2">
        <f t="shared" si="6"/>
        <v>1999.1714245097289</v>
      </c>
      <c r="I107" s="2">
        <f t="shared" si="4"/>
        <v>25.403358843287663</v>
      </c>
    </row>
    <row r="108" spans="7:9" x14ac:dyDescent="0.25">
      <c r="G108" s="2">
        <f t="shared" si="5"/>
        <v>5.0806717686574183</v>
      </c>
      <c r="H108" s="2">
        <f t="shared" si="6"/>
        <v>1999.8167551502497</v>
      </c>
      <c r="I108" s="2">
        <f t="shared" si="4"/>
        <v>7.3896444519050419E-13</v>
      </c>
    </row>
    <row r="109" spans="7:9" x14ac:dyDescent="0.25">
      <c r="G109" s="2"/>
      <c r="H109" s="2"/>
      <c r="I109" s="2"/>
    </row>
    <row r="110" spans="7:9" x14ac:dyDescent="0.25">
      <c r="G110" s="2"/>
      <c r="H110" s="2"/>
      <c r="I110" s="2"/>
    </row>
    <row r="111" spans="7:9" x14ac:dyDescent="0.25">
      <c r="G111" s="2"/>
      <c r="H111" s="2"/>
      <c r="I111"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AD876B660C704B97E0B630485F4C60" ma:contentTypeVersion="10" ma:contentTypeDescription="Create a new document." ma:contentTypeScope="" ma:versionID="5db440dde226a609494fa06767da926b">
  <xsd:schema xmlns:xsd="http://www.w3.org/2001/XMLSchema" xmlns:xs="http://www.w3.org/2001/XMLSchema" xmlns:p="http://schemas.microsoft.com/office/2006/metadata/properties" xmlns:ns2="479eca86-5446-4f2c-a3a0-234fe049765d" targetNamespace="http://schemas.microsoft.com/office/2006/metadata/properties" ma:root="true" ma:fieldsID="2bb4db0a08f19f080a86732121fd1d62" ns2:_="">
    <xsd:import namespace="479eca86-5446-4f2c-a3a0-234fe049765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9eca86-5446-4f2c-a3a0-234fe04976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DDB65E-6A66-4922-AA0F-8E6DE133F48E}">
  <ds:schemaRefs>
    <ds:schemaRef ds:uri="http://www.w3.org/XML/1998/namespace"/>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purl.org/dc/terms/"/>
    <ds:schemaRef ds:uri="479eca86-5446-4f2c-a3a0-234fe049765d"/>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A8D19FC-9FC2-4E4E-8B2F-E71FC692277A}">
  <ds:schemaRefs>
    <ds:schemaRef ds:uri="http://schemas.microsoft.com/sharepoint/v3/contenttype/forms"/>
  </ds:schemaRefs>
</ds:datastoreItem>
</file>

<file path=customXml/itemProps3.xml><?xml version="1.0" encoding="utf-8"?>
<ds:datastoreItem xmlns:ds="http://schemas.openxmlformats.org/officeDocument/2006/customXml" ds:itemID="{E808EA76-9549-4E4A-945C-CFD196F385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9eca86-5446-4f2c-a3a0-234fe04976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Calculator</vt:lpstr>
      <vt:lpstr>Reference</vt:lpstr>
      <vt:lpstr>Data</vt:lpstr>
      <vt:lpstr>Calculator!Print_Area</vt:lpstr>
    </vt:vector>
  </TitlesOfParts>
  <Company>Vikaso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Michael Eichelbeck</cp:lastModifiedBy>
  <cp:lastPrinted>2020-11-16T11:06:32Z</cp:lastPrinted>
  <dcterms:created xsi:type="dcterms:W3CDTF">2017-01-20T16:10:28Z</dcterms:created>
  <dcterms:modified xsi:type="dcterms:W3CDTF">2021-01-16T18:10:46Z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0x010100E2AD876B660C704B97E0B630485F4C60</vt:lpwstr>
  </property>
</Properties>
</file>