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el\Desktop\COLFAX LV\"/>
    </mc:Choice>
  </mc:AlternateContent>
  <xr:revisionPtr revIDLastSave="0" documentId="13_ncr:1_{CBC7A839-005F-4F5A-9816-A6F27C860DC4}" xr6:coauthVersionLast="47" xr6:coauthVersionMax="47" xr10:uidLastSave="{00000000-0000-0000-0000-000000000000}"/>
  <bookViews>
    <workbookView xWindow="2160" yWindow="432" windowWidth="20868" windowHeight="11928" xr2:uid="{B501FFD6-3A57-4292-AAF9-9E0B5DCC83CF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2" l="1"/>
  <c r="L18" i="2"/>
  <c r="H3" i="2"/>
  <c r="J3" i="2"/>
  <c r="P3" i="2" s="1"/>
  <c r="H4" i="2"/>
  <c r="J4" i="2"/>
  <c r="R4" i="2" s="1"/>
  <c r="H15" i="2"/>
  <c r="J15" i="2"/>
  <c r="P15" i="2" s="1"/>
  <c r="H16" i="2"/>
  <c r="J16" i="2"/>
  <c r="P16" i="2" s="1"/>
  <c r="H5" i="2"/>
  <c r="J5" i="2"/>
  <c r="P5" i="2" s="1"/>
  <c r="H6" i="2"/>
  <c r="J6" i="2"/>
  <c r="P6" i="2" s="1"/>
  <c r="H17" i="2"/>
  <c r="J17" i="2"/>
  <c r="P17" i="2" s="1"/>
  <c r="J18" i="2" l="1"/>
  <c r="R3" i="2"/>
  <c r="R16" i="2"/>
  <c r="Q4" i="2"/>
  <c r="R17" i="2"/>
  <c r="R6" i="2"/>
  <c r="P4" i="2"/>
  <c r="Q3" i="2"/>
  <c r="Q6" i="2"/>
  <c r="R5" i="2"/>
  <c r="Q5" i="2"/>
  <c r="Q17" i="2"/>
  <c r="Q16" i="2"/>
  <c r="R15" i="2"/>
  <c r="Q15" i="2"/>
  <c r="C7" i="2"/>
  <c r="O7" i="2"/>
  <c r="H9" i="2"/>
  <c r="H8" i="2"/>
  <c r="G7" i="2"/>
  <c r="N7" i="2"/>
  <c r="F7" i="2"/>
  <c r="I7" i="2"/>
  <c r="L7" i="2"/>
  <c r="R9" i="2"/>
  <c r="L9" i="2"/>
  <c r="J7" i="2"/>
  <c r="O9" i="2"/>
  <c r="K7" i="2"/>
</calcChain>
</file>

<file path=xl/sharedStrings.xml><?xml version="1.0" encoding="utf-8"?>
<sst xmlns="http://schemas.openxmlformats.org/spreadsheetml/2006/main" count="159" uniqueCount="78">
  <si>
    <t>Parcel Number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</si>
  <si>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</si>
  <si>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</si>
  <si>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</si>
  <si>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</si>
  <si>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</si>
  <si>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</si>
  <si>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</si>
  <si>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</si>
  <si>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</si>
  <si>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</si>
  <si>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</si>
  <si>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</si>
  <si>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</si>
  <si>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</si>
  <si>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</si>
  <si>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</si>
  <si>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</si>
  <si>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</si>
  <si>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</si>
  <si>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</si>
  <si>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</si>
  <si>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</si>
  <si>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</si>
  <si>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</si>
  <si>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</si>
  <si>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</si>
  <si>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</si>
  <si>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</si>
  <si>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</si>
  <si>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</si>
  <si>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</si>
  <si>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</si>
  <si>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</si>
  <si>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</si>
  <si>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</si>
  <si>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</si>
  <si>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</si>
  <si>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</si>
  <si>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</si>
  <si>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</si>
  <si>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</si>
  <si>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</si>
  <si>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2310-32-3303</t>
  </si>
  <si>
    <t>WD</t>
  </si>
  <si>
    <t>03-ARM’S LENGTH</t>
  </si>
  <si>
    <t>LAKE</t>
  </si>
  <si>
    <t>696/375</t>
  </si>
  <si>
    <t>LAKEFRONT &amp; BACKLOTS</t>
  </si>
  <si>
    <t>401</t>
  </si>
  <si>
    <t>LAKE FRONTAGE</t>
  </si>
  <si>
    <t>2310-BP-09</t>
  </si>
  <si>
    <t>696/2031</t>
  </si>
  <si>
    <t>NOT INSPECTED</t>
  </si>
  <si>
    <t>2310-DA-05</t>
  </si>
  <si>
    <t>692/2905</t>
  </si>
  <si>
    <t xml:space="preserve">DAYHUFF ACRES </t>
  </si>
  <si>
    <t>2310-DA-78</t>
  </si>
  <si>
    <t>689/1620</t>
  </si>
  <si>
    <t>402</t>
  </si>
  <si>
    <t>2310-IS1-01</t>
  </si>
  <si>
    <t>695/2683</t>
  </si>
  <si>
    <t>2310-JS-01</t>
  </si>
  <si>
    <t>690/1205</t>
  </si>
  <si>
    <t>BACK LOTS</t>
  </si>
  <si>
    <t>2310-JS-41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</si>
  <si>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</si>
  <si>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</si>
  <si>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</si>
  <si>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</si>
  <si>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</si>
  <si>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</si>
  <si>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</si>
  <si>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COLFAX BACKLOT LV</t>
  </si>
  <si>
    <t>COLFAX LAKEFRONT LV</t>
  </si>
  <si>
    <t>USE $900 FF</t>
  </si>
  <si>
    <t>USE $250 FF</t>
  </si>
  <si>
    <t>Inconsistant 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</si>
</sst>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6" fontId="0" fillId="0" borderId="0" xfId="0" applyNumberFormat="1"/>
    <xf numFmtId="6" fontId="2" fillId="2" borderId="1" xfId="0" applyNumberFormat="1" applyFont="1" applyFill="1" applyBorder="1"/>
    <xf numFmtId="6" fontId="2" fillId="2" borderId="0" xfId="0" applyNumberFormat="1" applyFont="1" applyFill="1"/>
    <xf numFmtId="6" fontId="2" fillId="2" borderId="2" xfId="0" applyNumberFormat="1" applyFont="1" applyFill="1" applyBorder="1"/>
    <xf numFmtId="164" fontId="0" fillId="0" borderId="0" xfId="0" applyNumberFormat="1"/>
    <xf numFmtId="164" fontId="2" fillId="2" borderId="1" xfId="0" applyNumberFormat="1" applyFont="1" applyFill="1" applyBorder="1"/>
    <xf numFmtId="164" fontId="2" fillId="2" borderId="0" xfId="0" applyNumberFormat="1" applyFont="1" applyFill="1"/>
    <xf numFmtId="164" fontId="2" fillId="2" borderId="2" xfId="0" applyNumberFormat="1" applyFont="1" applyFill="1" applyBorder="1"/>
    <xf numFmtId="165" fontId="0" fillId="0" borderId="0" xfId="0" applyNumberFormat="1"/>
    <xf numFmtId="165" fontId="2" fillId="2" borderId="1" xfId="0" applyNumberFormat="1" applyFont="1" applyFill="1" applyBorder="1"/>
    <xf numFmtId="165" fontId="2" fillId="2" borderId="0" xfId="0" applyNumberFormat="1" applyFont="1" applyFill="1"/>
    <xf numFmtId="165" fontId="2" fillId="2" borderId="2" xfId="0" applyNumberFormat="1" applyFont="1" applyFill="1" applyBorder="1"/>
    <xf numFmtId="166" fontId="0" fillId="0" borderId="0" xfId="0" applyNumberFormat="1"/>
    <xf numFmtId="166" fontId="2" fillId="2" borderId="1" xfId="0" applyNumberFormat="1" applyFont="1" applyFill="1" applyBorder="1"/>
    <xf numFmtId="166" fontId="2" fillId="2" borderId="0" xfId="0" applyNumberFormat="1" applyFont="1" applyFill="1"/>
    <xf numFmtId="167" fontId="0" fillId="0" borderId="0" xfId="0" applyNumberFormat="1"/>
    <xf numFmtId="167" fontId="2" fillId="2" borderId="1" xfId="0" applyNumberFormat="1" applyFont="1" applyFill="1" applyBorder="1"/>
    <xf numFmtId="167" fontId="2" fillId="2" borderId="0" xfId="0" applyNumberFormat="1" applyFont="1" applyFill="1"/>
    <xf numFmtId="167" fontId="2" fillId="2" borderId="2" xfId="0" applyNumberFormat="1" applyFont="1" applyFill="1" applyBorder="1"/>
    <xf numFmtId="40" fontId="0" fillId="0" borderId="0" xfId="0" applyNumberFormat="1"/>
    <xf numFmtId="40" fontId="2" fillId="2" borderId="1" xfId="0" applyNumberFormat="1" applyFont="1" applyFill="1" applyBorder="1"/>
    <xf numFmtId="40" fontId="2" fillId="2" borderId="0" xfId="0" applyNumberFormat="1" applyFont="1" applyFill="1"/>
    <xf numFmtId="40" fontId="2" fillId="2" borderId="2" xfId="0" applyNumberFormat="1" applyFont="1" applyFill="1" applyBorder="1"/>
    <xf numFmtId="8" fontId="0" fillId="0" borderId="0" xfId="0" applyNumberFormat="1"/>
    <xf numFmtId="8" fontId="2" fillId="2" borderId="1" xfId="0" applyNumberFormat="1" applyFont="1" applyFill="1" applyBorder="1"/>
    <xf numFmtId="8" fontId="2" fillId="2" borderId="0" xfId="0" applyNumberFormat="1" applyFont="1" applyFill="1"/>
    <xf numFmtId="8" fontId="2" fillId="2" borderId="2" xfId="0" applyNumberFormat="1" applyFont="1" applyFill="1" applyBorder="1"/>
    <xf numFmtId="168" fontId="2" fillId="2" borderId="2" xfId="0" applyNumberFormat="1" applyFont="1" applyFill="1" applyBorder="1"/>
    <xf numFmtId="6" fontId="1" fillId="0" borderId="0" xfId="0" applyNumberFormat="1" applyFont="1"/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6" fontId="4" fillId="3" borderId="0" xfId="0" applyNumberFormat="1" applyFont="1" applyFill="1" applyAlignment="1">
      <alignment horizontal="center"/>
    </xf>
    <xf numFmtId="167" fontId="4" fillId="3" borderId="0" xfId="0" applyNumberFormat="1" applyFont="1" applyFill="1" applyAlignment="1">
      <alignment horizontal="center"/>
    </xf>
    <xf numFmtId="40" fontId="4" fillId="3" borderId="0" xfId="0" applyNumberFormat="1" applyFont="1" applyFill="1" applyAlignment="1">
      <alignment horizontal="center"/>
    </xf>
    <xf numFmtId="8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0" fontId="3" fillId="3" borderId="0" xfId="0" applyFont="1" applyFill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1763C-2D20-43F8-9D1B-9FD6A86848C5}">
  <dimension ref="A1:BK22"/>
  <sheetViews>
    <sheetView tabSelected="1" workbookViewId="0">
      <selection activeCell="A21" sqref="A21"/>
    </sheetView>
  </sheetViews>
  <sheetFormatPr defaultRowHeight="14.4" x14ac:dyDescent="0.3"/>
  <cols>
    <col min="1" max="1" width="13.5546875" bestFit="1" customWidth="1"/>
    <col min="2" max="2" width="8.88671875" style="21" bestFit="1" customWidth="1"/>
    <col min="3" max="3" width="10.77734375" style="13" bestFit="1" customWidth="1"/>
    <col min="4" max="4" width="5.33203125" bestFit="1" customWidth="1"/>
    <col min="5" max="5" width="3.33203125" customWidth="1"/>
    <col min="6" max="6" width="10.77734375" style="13" bestFit="1" customWidth="1"/>
    <col min="7" max="7" width="13.5546875" style="13" bestFit="1" customWidth="1"/>
    <col min="8" max="8" width="9.6640625" style="17" customWidth="1"/>
    <col min="9" max="9" width="12.77734375" style="13" bestFit="1" customWidth="1"/>
    <col min="10" max="10" width="12.5546875" style="13" bestFit="1" customWidth="1"/>
    <col min="11" max="11" width="13.5546875" style="13" bestFit="1" customWidth="1"/>
    <col min="12" max="12" width="10.33203125" style="25" bestFit="1" customWidth="1"/>
    <col min="13" max="13" width="6.109375" style="28" bestFit="1" customWidth="1"/>
    <col min="14" max="14" width="13.33203125" style="32" hidden="1" customWidth="1"/>
    <col min="15" max="15" width="10.77734375" style="32" hidden="1" customWidth="1"/>
    <col min="16" max="16" width="9.5546875" style="13" hidden="1" customWidth="1"/>
    <col min="17" max="17" width="11.33203125" style="13" hidden="1" customWidth="1"/>
    <col min="18" max="18" width="11.44140625" style="36" hidden="1" customWidth="1"/>
    <col min="19" max="19" width="11" style="32" hidden="1" customWidth="1"/>
    <col min="20" max="20" width="8.33203125" style="3" hidden="1" customWidth="1"/>
    <col min="21" max="21" width="9.88671875" hidden="1" customWidth="1"/>
    <col min="22" max="22" width="18.33203125" hidden="1" customWidth="1"/>
    <col min="23" max="23" width="21.44140625" hidden="1" customWidth="1"/>
    <col min="24" max="24" width="6.44140625" hidden="1" customWidth="1"/>
    <col min="25" max="25" width="6.109375" hidden="1" customWidth="1"/>
    <col min="26" max="26" width="14.21875" hidden="1" customWidth="1"/>
    <col min="27" max="27" width="8.77734375" hidden="1" customWidth="1"/>
    <col min="28" max="28" width="5.5546875" hidden="1" customWidth="1"/>
    <col min="29" max="29" width="15.109375" hidden="1" customWidth="1"/>
    <col min="30" max="31" width="11.5546875" hidden="1" customWidth="1"/>
    <col min="32" max="32" width="17.6640625" hidden="1" customWidth="1"/>
    <col min="33" max="33" width="6.88671875" hidden="1" customWidth="1"/>
    <col min="34" max="34" width="12.109375" hidden="1" customWidth="1"/>
    <col min="35" max="35" width="6.109375" hidden="1" customWidth="1"/>
    <col min="36" max="36" width="18.6640625" hidden="1" customWidth="1"/>
    <col min="37" max="37" width="15.44140625" hidden="1" customWidth="1"/>
    <col min="38" max="38" width="13.6640625" hidden="1" customWidth="1"/>
    <col min="39" max="39" width="9.88671875" hidden="1" customWidth="1"/>
    <col min="40" max="40" width="15.33203125" hidden="1" customWidth="1"/>
    <col min="41" max="41" width="19.33203125" hidden="1" customWidth="1"/>
    <col min="42" max="42" width="19" hidden="1" customWidth="1"/>
    <col min="43" max="43" width="15.77734375" hidden="1" customWidth="1"/>
    <col min="44" max="44" width="0" hidden="1" customWidth="1"/>
  </cols>
  <sheetData>
    <row r="1" spans="1:63" x14ac:dyDescent="0.3">
      <c r="A1" s="1" t="s">
        <v>74</v>
      </c>
    </row>
    <row r="2" spans="1:63" s="52" customFormat="1" x14ac:dyDescent="0.3">
      <c r="A2" s="42" t="s">
        <v>0</v>
      </c>
      <c r="B2" s="43" t="s">
        <v>1</v>
      </c>
      <c r="C2" s="44" t="s">
        <v>2</v>
      </c>
      <c r="D2" s="42" t="s">
        <v>3</v>
      </c>
      <c r="E2" s="42" t="s">
        <v>4</v>
      </c>
      <c r="F2" s="44" t="s">
        <v>5</v>
      </c>
      <c r="G2" s="44" t="s">
        <v>6</v>
      </c>
      <c r="H2" s="45" t="s">
        <v>7</v>
      </c>
      <c r="I2" s="44" t="s">
        <v>8</v>
      </c>
      <c r="J2" s="44" t="s">
        <v>9</v>
      </c>
      <c r="K2" s="44" t="s">
        <v>10</v>
      </c>
      <c r="L2" s="46" t="s">
        <v>11</v>
      </c>
      <c r="M2" s="47" t="s">
        <v>12</v>
      </c>
      <c r="N2" s="48" t="s">
        <v>13</v>
      </c>
      <c r="O2" s="48" t="s">
        <v>14</v>
      </c>
      <c r="P2" s="44" t="s">
        <v>15</v>
      </c>
      <c r="Q2" s="44" t="s">
        <v>16</v>
      </c>
      <c r="R2" s="49" t="s">
        <v>17</v>
      </c>
      <c r="S2" s="48" t="s">
        <v>18</v>
      </c>
      <c r="T2" s="50" t="s">
        <v>19</v>
      </c>
      <c r="U2" s="42" t="s">
        <v>20</v>
      </c>
      <c r="V2" s="42" t="s">
        <v>21</v>
      </c>
      <c r="W2" s="42" t="s">
        <v>22</v>
      </c>
      <c r="X2" s="42" t="s">
        <v>23</v>
      </c>
      <c r="Y2" s="42" t="s">
        <v>24</v>
      </c>
      <c r="Z2" s="42" t="s">
        <v>25</v>
      </c>
      <c r="AA2" s="42" t="s">
        <v>26</v>
      </c>
      <c r="AB2" s="42" t="s">
        <v>27</v>
      </c>
      <c r="AC2" s="42" t="s">
        <v>28</v>
      </c>
      <c r="AD2" s="42" t="s">
        <v>29</v>
      </c>
      <c r="AE2" s="42" t="s">
        <v>30</v>
      </c>
      <c r="AF2" s="42" t="s">
        <v>31</v>
      </c>
      <c r="AG2" s="42" t="s">
        <v>32</v>
      </c>
      <c r="AH2" s="42" t="s">
        <v>33</v>
      </c>
      <c r="AI2" s="42" t="s">
        <v>34</v>
      </c>
      <c r="AJ2" s="42" t="s">
        <v>35</v>
      </c>
      <c r="AK2" s="42" t="s">
        <v>36</v>
      </c>
      <c r="AL2" s="42" t="s">
        <v>37</v>
      </c>
      <c r="AM2" s="42" t="s">
        <v>38</v>
      </c>
      <c r="AN2" s="42" t="s">
        <v>39</v>
      </c>
      <c r="AO2" s="42" t="s">
        <v>40</v>
      </c>
      <c r="AP2" s="42" t="s">
        <v>41</v>
      </c>
      <c r="AQ2" s="42" t="s">
        <v>42</v>
      </c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</row>
    <row r="3" spans="1:63" x14ac:dyDescent="0.3">
      <c r="A3" t="s">
        <v>43</v>
      </c>
      <c r="B3" s="21">
        <v>45189</v>
      </c>
      <c r="C3" s="13">
        <v>239000</v>
      </c>
      <c r="D3" t="s">
        <v>44</v>
      </c>
      <c r="E3" t="s">
        <v>45</v>
      </c>
      <c r="F3" s="13">
        <v>239000</v>
      </c>
      <c r="G3" s="13">
        <v>115000</v>
      </c>
      <c r="H3" s="17">
        <f>G3/F3*100</f>
        <v>48.11715481171548</v>
      </c>
      <c r="I3" s="13">
        <v>229500</v>
      </c>
      <c r="J3" s="13">
        <f>F3-113100</f>
        <v>125900</v>
      </c>
      <c r="K3" s="13">
        <v>116400</v>
      </c>
      <c r="L3" s="25">
        <v>200</v>
      </c>
      <c r="M3" s="28">
        <v>200</v>
      </c>
      <c r="N3" s="32">
        <v>0.91800000000000004</v>
      </c>
      <c r="O3" s="32">
        <v>0.91800000000000004</v>
      </c>
      <c r="P3" s="13">
        <f>J3/L3</f>
        <v>629.5</v>
      </c>
      <c r="Q3" s="13">
        <f>J3/N3</f>
        <v>137145.96949891068</v>
      </c>
      <c r="R3" s="36">
        <f>J3/N3/43560</f>
        <v>3.1484382345939093</v>
      </c>
      <c r="S3" s="32">
        <v>200</v>
      </c>
      <c r="T3" s="4" t="s">
        <v>46</v>
      </c>
      <c r="U3" t="s">
        <v>47</v>
      </c>
      <c r="W3" t="s">
        <v>48</v>
      </c>
      <c r="X3">
        <v>1</v>
      </c>
      <c r="Y3">
        <v>0</v>
      </c>
      <c r="Z3" s="5">
        <v>42212</v>
      </c>
      <c r="AB3" s="6" t="s">
        <v>49</v>
      </c>
      <c r="AC3" t="s">
        <v>50</v>
      </c>
      <c r="AK3" s="2"/>
      <c r="BB3" s="2"/>
      <c r="BD3" s="2"/>
    </row>
    <row r="4" spans="1:63" x14ac:dyDescent="0.3">
      <c r="A4" t="s">
        <v>51</v>
      </c>
      <c r="B4" s="21">
        <v>45299</v>
      </c>
      <c r="C4" s="13">
        <v>255000</v>
      </c>
      <c r="D4" t="s">
        <v>44</v>
      </c>
      <c r="E4" t="s">
        <v>45</v>
      </c>
      <c r="F4" s="13">
        <v>255000</v>
      </c>
      <c r="G4" s="13">
        <v>69500</v>
      </c>
      <c r="H4" s="17">
        <f>G4/F4*100</f>
        <v>27.254901960784313</v>
      </c>
      <c r="I4" s="13">
        <v>141246</v>
      </c>
      <c r="J4" s="13">
        <f>F4-36306</f>
        <v>218694</v>
      </c>
      <c r="K4" s="13">
        <v>104940</v>
      </c>
      <c r="L4" s="25">
        <v>180</v>
      </c>
      <c r="M4" s="28">
        <v>340</v>
      </c>
      <c r="N4" s="32">
        <v>1.405</v>
      </c>
      <c r="O4" s="32">
        <v>1.405</v>
      </c>
      <c r="P4" s="13">
        <f>J4/L4</f>
        <v>1214.9666666666667</v>
      </c>
      <c r="Q4" s="13">
        <f>J4/N4</f>
        <v>155654.09252669039</v>
      </c>
      <c r="R4" s="36">
        <f>J4/N4/43560</f>
        <v>3.5733262747174104</v>
      </c>
      <c r="S4" s="32">
        <v>180</v>
      </c>
      <c r="T4" s="4" t="s">
        <v>46</v>
      </c>
      <c r="U4" t="s">
        <v>52</v>
      </c>
      <c r="W4" t="s">
        <v>48</v>
      </c>
      <c r="X4">
        <v>1</v>
      </c>
      <c r="Y4">
        <v>0</v>
      </c>
      <c r="Z4" t="s">
        <v>53</v>
      </c>
      <c r="AB4" s="6" t="s">
        <v>49</v>
      </c>
      <c r="AC4" t="s">
        <v>50</v>
      </c>
    </row>
    <row r="5" spans="1:63" x14ac:dyDescent="0.3">
      <c r="A5" t="s">
        <v>60</v>
      </c>
      <c r="B5" s="21">
        <v>45149</v>
      </c>
      <c r="C5" s="13">
        <v>291000</v>
      </c>
      <c r="D5" t="s">
        <v>44</v>
      </c>
      <c r="E5" t="s">
        <v>45</v>
      </c>
      <c r="F5" s="13">
        <v>291000</v>
      </c>
      <c r="G5" s="13">
        <v>107000</v>
      </c>
      <c r="H5" s="17">
        <f>G5/F5*100</f>
        <v>36.769759450171826</v>
      </c>
      <c r="I5" s="13">
        <v>211080</v>
      </c>
      <c r="J5" s="13">
        <f>F5-170922</f>
        <v>120078</v>
      </c>
      <c r="K5" s="13">
        <v>40158</v>
      </c>
      <c r="L5" s="25">
        <v>69</v>
      </c>
      <c r="M5" s="28">
        <v>94</v>
      </c>
      <c r="N5" s="32">
        <v>0.14899999999999999</v>
      </c>
      <c r="O5" s="32">
        <v>0.216</v>
      </c>
      <c r="P5" s="13">
        <f>J5/L5</f>
        <v>1740.2608695652175</v>
      </c>
      <c r="Q5" s="13">
        <f>J5/N5</f>
        <v>805892.61744966451</v>
      </c>
      <c r="R5" s="36">
        <f>J5/N5/43560</f>
        <v>18.500748793610295</v>
      </c>
      <c r="S5" s="32">
        <v>69</v>
      </c>
      <c r="T5" s="4" t="s">
        <v>46</v>
      </c>
      <c r="U5" t="s">
        <v>61</v>
      </c>
      <c r="W5" t="s">
        <v>48</v>
      </c>
      <c r="X5">
        <v>0</v>
      </c>
      <c r="Y5">
        <v>1</v>
      </c>
      <c r="Z5" t="s">
        <v>53</v>
      </c>
      <c r="AB5" s="6" t="s">
        <v>49</v>
      </c>
      <c r="AC5" t="s">
        <v>50</v>
      </c>
    </row>
    <row r="6" spans="1:63" ht="15" thickBot="1" x14ac:dyDescent="0.35">
      <c r="A6" t="s">
        <v>62</v>
      </c>
      <c r="B6" s="21">
        <v>44370</v>
      </c>
      <c r="C6" s="13">
        <v>37000</v>
      </c>
      <c r="D6" t="s">
        <v>44</v>
      </c>
      <c r="E6" t="s">
        <v>45</v>
      </c>
      <c r="F6" s="13">
        <v>37000</v>
      </c>
      <c r="G6" s="13">
        <v>18000</v>
      </c>
      <c r="H6" s="17">
        <f>G6/F6*100</f>
        <v>48.648648648648653</v>
      </c>
      <c r="I6" s="13">
        <v>36000</v>
      </c>
      <c r="J6" s="13">
        <f>F6-0</f>
        <v>37000</v>
      </c>
      <c r="K6" s="13">
        <v>36000</v>
      </c>
      <c r="L6" s="25">
        <v>60</v>
      </c>
      <c r="M6" s="28">
        <v>253</v>
      </c>
      <c r="N6" s="32">
        <v>0.34799999999999998</v>
      </c>
      <c r="O6" s="32">
        <v>0.92900000000000005</v>
      </c>
      <c r="P6" s="13">
        <f>J6/L6</f>
        <v>616.66666666666663</v>
      </c>
      <c r="Q6" s="13">
        <f>J6/N6</f>
        <v>106321.83908045977</v>
      </c>
      <c r="R6" s="36">
        <f>J6/N6/43560</f>
        <v>2.4408135693402153</v>
      </c>
      <c r="S6" s="32">
        <v>60</v>
      </c>
      <c r="T6" s="4" t="s">
        <v>46</v>
      </c>
      <c r="U6" t="s">
        <v>63</v>
      </c>
      <c r="W6" t="s">
        <v>48</v>
      </c>
      <c r="X6">
        <v>1</v>
      </c>
      <c r="Y6">
        <v>0</v>
      </c>
      <c r="Z6" s="5">
        <v>42216</v>
      </c>
      <c r="AB6" s="6" t="s">
        <v>59</v>
      </c>
      <c r="AC6" t="s">
        <v>50</v>
      </c>
    </row>
    <row r="7" spans="1:63" ht="15" thickTop="1" x14ac:dyDescent="0.3">
      <c r="A7" s="7"/>
      <c r="B7" s="22" t="s">
        <v>66</v>
      </c>
      <c r="C7" s="14">
        <f ca="1">+SUM(C3:C17)</f>
        <v>859000</v>
      </c>
      <c r="D7" s="7"/>
      <c r="E7" s="7"/>
      <c r="F7" s="14">
        <f ca="1">+SUM(F3:F17)</f>
        <v>859000</v>
      </c>
      <c r="G7" s="14">
        <f ca="1">+SUM(G3:G17)</f>
        <v>313900</v>
      </c>
      <c r="H7" s="18"/>
      <c r="I7" s="14">
        <f ca="1">+SUM(I3:I17)</f>
        <v>626536</v>
      </c>
      <c r="J7" s="14">
        <f ca="1">+SUM(J3:J17)</f>
        <v>538672</v>
      </c>
      <c r="K7" s="14">
        <f ca="1">+SUM(K3:K17)</f>
        <v>306208</v>
      </c>
      <c r="L7" s="26">
        <f ca="1">+SUM(L3:L17)</f>
        <v>576</v>
      </c>
      <c r="M7" s="29"/>
      <c r="N7" s="33">
        <f ca="1">+SUM(N3:N17)</f>
        <v>3.1119999999999997</v>
      </c>
      <c r="O7" s="33">
        <f ca="1">+SUM(O3:O17)</f>
        <v>3.7570000000000001</v>
      </c>
      <c r="P7" s="14"/>
      <c r="Q7" s="14"/>
      <c r="R7" s="37"/>
      <c r="S7" s="33"/>
      <c r="T7" s="8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</row>
    <row r="8" spans="1:63" x14ac:dyDescent="0.3">
      <c r="A8" s="9"/>
      <c r="B8" s="23"/>
      <c r="C8" s="15"/>
      <c r="D8" s="9"/>
      <c r="E8" s="9"/>
      <c r="F8" s="15"/>
      <c r="G8" s="15" t="s">
        <v>67</v>
      </c>
      <c r="H8" s="19">
        <f ca="1">G7/F7*100</f>
        <v>36.542491268917345</v>
      </c>
      <c r="I8" s="15"/>
      <c r="J8" s="15"/>
      <c r="K8" s="15" t="s">
        <v>68</v>
      </c>
      <c r="L8" s="27"/>
      <c r="M8" s="30"/>
      <c r="N8" s="34" t="s">
        <v>68</v>
      </c>
      <c r="O8" s="34"/>
      <c r="P8" s="15"/>
      <c r="Q8" s="15" t="s">
        <v>68</v>
      </c>
      <c r="R8" s="38"/>
      <c r="S8" s="34"/>
      <c r="T8" s="1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63" x14ac:dyDescent="0.3">
      <c r="A9" s="11"/>
      <c r="B9" s="24"/>
      <c r="C9" s="16"/>
      <c r="D9" s="11"/>
      <c r="E9" s="11"/>
      <c r="F9" s="16"/>
      <c r="G9" s="16" t="s">
        <v>69</v>
      </c>
      <c r="H9" s="20">
        <f ca="1">STDEV(H3:H17)</f>
        <v>15.446474668502121</v>
      </c>
      <c r="I9" s="16"/>
      <c r="J9" s="16"/>
      <c r="K9" s="16" t="s">
        <v>70</v>
      </c>
      <c r="L9" s="40">
        <f ca="1">J7/L7</f>
        <v>935.19444444444446</v>
      </c>
      <c r="M9" s="31"/>
      <c r="N9" s="35" t="s">
        <v>71</v>
      </c>
      <c r="O9" s="35">
        <f ca="1">J7/N7</f>
        <v>173095.11568123396</v>
      </c>
      <c r="P9" s="16"/>
      <c r="Q9" s="16" t="s">
        <v>72</v>
      </c>
      <c r="R9" s="39">
        <f ca="1">J7/N7/43560</f>
        <v>3.973717072571946</v>
      </c>
      <c r="S9" s="35"/>
      <c r="T9" s="12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</row>
    <row r="11" spans="1:63" x14ac:dyDescent="0.3">
      <c r="K11" s="41" t="s">
        <v>75</v>
      </c>
    </row>
    <row r="13" spans="1:63" x14ac:dyDescent="0.3">
      <c r="A13" s="1" t="s">
        <v>73</v>
      </c>
    </row>
    <row r="14" spans="1:63" s="52" customFormat="1" x14ac:dyDescent="0.3">
      <c r="A14" s="42" t="s">
        <v>0</v>
      </c>
      <c r="B14" s="43" t="s">
        <v>1</v>
      </c>
      <c r="C14" s="44" t="s">
        <v>2</v>
      </c>
      <c r="D14" s="42" t="s">
        <v>3</v>
      </c>
      <c r="E14" s="42" t="s">
        <v>4</v>
      </c>
      <c r="F14" s="44" t="s">
        <v>5</v>
      </c>
      <c r="G14" s="44" t="s">
        <v>6</v>
      </c>
      <c r="H14" s="45" t="s">
        <v>7</v>
      </c>
      <c r="I14" s="44" t="s">
        <v>8</v>
      </c>
      <c r="J14" s="44" t="s">
        <v>9</v>
      </c>
      <c r="K14" s="44" t="s">
        <v>10</v>
      </c>
      <c r="L14" s="46" t="s">
        <v>11</v>
      </c>
      <c r="M14" s="47" t="s">
        <v>12</v>
      </c>
      <c r="N14" s="48" t="s">
        <v>13</v>
      </c>
      <c r="O14" s="48" t="s">
        <v>14</v>
      </c>
      <c r="P14" s="44" t="s">
        <v>15</v>
      </c>
      <c r="Q14" s="44" t="s">
        <v>16</v>
      </c>
      <c r="R14" s="49" t="s">
        <v>17</v>
      </c>
      <c r="S14" s="48" t="s">
        <v>18</v>
      </c>
      <c r="T14" s="50" t="s">
        <v>19</v>
      </c>
      <c r="U14" s="42" t="s">
        <v>20</v>
      </c>
      <c r="V14" s="42" t="s">
        <v>21</v>
      </c>
      <c r="W14" s="42" t="s">
        <v>22</v>
      </c>
      <c r="X14" s="42" t="s">
        <v>23</v>
      </c>
      <c r="Y14" s="42" t="s">
        <v>24</v>
      </c>
      <c r="Z14" s="42" t="s">
        <v>25</v>
      </c>
      <c r="AA14" s="42" t="s">
        <v>26</v>
      </c>
      <c r="AB14" s="42" t="s">
        <v>27</v>
      </c>
      <c r="AC14" s="42" t="s">
        <v>28</v>
      </c>
      <c r="AD14" s="42" t="s">
        <v>29</v>
      </c>
      <c r="AE14" s="42" t="s">
        <v>30</v>
      </c>
      <c r="AF14" s="42" t="s">
        <v>31</v>
      </c>
      <c r="AG14" s="42" t="s">
        <v>32</v>
      </c>
      <c r="AH14" s="42" t="s">
        <v>33</v>
      </c>
      <c r="AI14" s="42" t="s">
        <v>34</v>
      </c>
      <c r="AJ14" s="42" t="s">
        <v>35</v>
      </c>
      <c r="AK14" s="42" t="s">
        <v>36</v>
      </c>
      <c r="AL14" s="42" t="s">
        <v>37</v>
      </c>
      <c r="AM14" s="42" t="s">
        <v>38</v>
      </c>
      <c r="AN14" s="42" t="s">
        <v>39</v>
      </c>
      <c r="AO14" s="42" t="s">
        <v>40</v>
      </c>
      <c r="AP14" s="42" t="s">
        <v>41</v>
      </c>
      <c r="AQ14" s="42" t="s">
        <v>42</v>
      </c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</row>
    <row r="15" spans="1:63" x14ac:dyDescent="0.3">
      <c r="A15" t="s">
        <v>54</v>
      </c>
      <c r="B15" s="21">
        <v>44685</v>
      </c>
      <c r="C15" s="13">
        <v>263500</v>
      </c>
      <c r="D15" t="s">
        <v>44</v>
      </c>
      <c r="E15" t="s">
        <v>45</v>
      </c>
      <c r="F15" s="13">
        <v>263500</v>
      </c>
      <c r="G15" s="13">
        <v>96500</v>
      </c>
      <c r="H15" s="17">
        <f>G15/F15*100</f>
        <v>36.62239089184061</v>
      </c>
      <c r="I15" s="13">
        <v>190572</v>
      </c>
      <c r="J15" s="13">
        <f>F15-185472</f>
        <v>78028</v>
      </c>
      <c r="K15" s="13">
        <v>5100</v>
      </c>
      <c r="L15" s="25">
        <v>265</v>
      </c>
      <c r="M15" s="28">
        <v>144</v>
      </c>
      <c r="N15" s="32">
        <v>0.876</v>
      </c>
      <c r="O15" s="32">
        <v>0.67</v>
      </c>
      <c r="P15" s="13">
        <f>J15/L15</f>
        <v>294.44528301886794</v>
      </c>
      <c r="Q15" s="13">
        <f>J15/N15</f>
        <v>89073.059360730593</v>
      </c>
      <c r="R15" s="36">
        <f>J15/N15/43560</f>
        <v>2.0448360734786637</v>
      </c>
      <c r="S15" s="32">
        <v>265</v>
      </c>
      <c r="T15" s="4" t="s">
        <v>46</v>
      </c>
      <c r="U15" t="s">
        <v>55</v>
      </c>
      <c r="W15" t="s">
        <v>48</v>
      </c>
      <c r="X15">
        <v>0</v>
      </c>
      <c r="Y15">
        <v>1</v>
      </c>
      <c r="Z15" t="s">
        <v>53</v>
      </c>
      <c r="AB15" s="6" t="s">
        <v>49</v>
      </c>
      <c r="AC15" t="s">
        <v>56</v>
      </c>
    </row>
    <row r="16" spans="1:63" x14ac:dyDescent="0.3">
      <c r="A16" t="s">
        <v>57</v>
      </c>
      <c r="B16" s="21">
        <v>44281</v>
      </c>
      <c r="C16" s="13">
        <v>7500</v>
      </c>
      <c r="D16" t="s">
        <v>44</v>
      </c>
      <c r="E16" t="s">
        <v>45</v>
      </c>
      <c r="F16" s="13">
        <v>7500</v>
      </c>
      <c r="G16" s="13">
        <v>2600</v>
      </c>
      <c r="H16" s="17">
        <f>G16/F16*100</f>
        <v>34.666666666666671</v>
      </c>
      <c r="I16" s="13">
        <v>5100</v>
      </c>
      <c r="J16" s="13">
        <f>F16-0</f>
        <v>7500</v>
      </c>
      <c r="K16" s="13">
        <v>5100</v>
      </c>
      <c r="L16" s="25">
        <v>100</v>
      </c>
      <c r="M16" s="28">
        <v>292</v>
      </c>
      <c r="N16" s="32">
        <v>0.67</v>
      </c>
      <c r="O16" s="32">
        <v>0.67</v>
      </c>
      <c r="P16" s="13">
        <f>J16/L16</f>
        <v>75</v>
      </c>
      <c r="Q16" s="13">
        <f>J16/N16</f>
        <v>11194.029850746268</v>
      </c>
      <c r="R16" s="36">
        <f>J16/N16/43560</f>
        <v>0.25697956498499241</v>
      </c>
      <c r="S16" s="32">
        <v>100</v>
      </c>
      <c r="T16" s="4" t="s">
        <v>46</v>
      </c>
      <c r="U16" t="s">
        <v>58</v>
      </c>
      <c r="W16" t="s">
        <v>48</v>
      </c>
      <c r="X16">
        <v>0</v>
      </c>
      <c r="Y16">
        <v>1</v>
      </c>
      <c r="Z16" t="s">
        <v>53</v>
      </c>
      <c r="AB16" s="6" t="s">
        <v>59</v>
      </c>
    </row>
    <row r="17" spans="1:29" x14ac:dyDescent="0.3">
      <c r="A17" t="s">
        <v>65</v>
      </c>
      <c r="B17" s="21">
        <v>44370</v>
      </c>
      <c r="C17" s="13">
        <v>37000</v>
      </c>
      <c r="D17" t="s">
        <v>44</v>
      </c>
      <c r="E17" t="s">
        <v>45</v>
      </c>
      <c r="F17" s="13">
        <v>37000</v>
      </c>
      <c r="G17" s="13">
        <v>4400</v>
      </c>
      <c r="H17" s="17">
        <f>G17/F17*100</f>
        <v>11.891891891891893</v>
      </c>
      <c r="I17" s="13">
        <v>8710</v>
      </c>
      <c r="J17" s="13">
        <f>F17-0</f>
        <v>37000</v>
      </c>
      <c r="K17" s="13">
        <v>8710</v>
      </c>
      <c r="L17" s="25">
        <v>67</v>
      </c>
      <c r="M17" s="28">
        <v>190</v>
      </c>
      <c r="N17" s="32">
        <v>0.29199999999999998</v>
      </c>
      <c r="O17" s="32">
        <v>0.28899999999999998</v>
      </c>
      <c r="P17" s="13">
        <f>J17/L17</f>
        <v>552.2388059701492</v>
      </c>
      <c r="Q17" s="13">
        <f>J17/N17</f>
        <v>126712.3287671233</v>
      </c>
      <c r="R17" s="36">
        <f>J17/N17/43560</f>
        <v>2.908914801816421</v>
      </c>
      <c r="S17" s="32">
        <v>67</v>
      </c>
      <c r="T17" s="4" t="s">
        <v>46</v>
      </c>
      <c r="U17" t="s">
        <v>63</v>
      </c>
      <c r="W17" t="s">
        <v>48</v>
      </c>
      <c r="X17">
        <v>1</v>
      </c>
      <c r="Y17">
        <v>0</v>
      </c>
      <c r="Z17" s="5">
        <v>42216</v>
      </c>
      <c r="AB17" s="6" t="s">
        <v>59</v>
      </c>
      <c r="AC17" t="s">
        <v>64</v>
      </c>
    </row>
    <row r="18" spans="1:29" x14ac:dyDescent="0.3">
      <c r="J18" s="13">
        <f>SUM(J15:J17)</f>
        <v>122528</v>
      </c>
      <c r="K18" s="13">
        <f>SUM(K15:K17)</f>
        <v>18910</v>
      </c>
      <c r="L18" s="25">
        <f>SUM(L15:L17)</f>
        <v>432</v>
      </c>
    </row>
    <row r="20" spans="1:29" x14ac:dyDescent="0.3">
      <c r="A20" t="s">
        <v>77</v>
      </c>
      <c r="L20" s="25">
        <v>283</v>
      </c>
    </row>
    <row r="22" spans="1:29" x14ac:dyDescent="0.3">
      <c r="K22" s="41" t="s">
        <v>76</v>
      </c>
    </row>
  </sheetData>
  <conditionalFormatting sqref="A3:AQ6 A15:AQ17 A20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22280-C6E1-407B-BFB9-37331FCD50CB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</dc:creator>
  <cp:lastModifiedBy>Joel</cp:lastModifiedBy>
  <dcterms:created xsi:type="dcterms:W3CDTF">2025-01-27T16:06:09Z</dcterms:created>
  <dcterms:modified xsi:type="dcterms:W3CDTF">2025-03-23T14:37:20Z</dcterms:modified>
</cp:coreProperties>
</file>