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wespatterson/Desktop/PRAXIS/SALES PACKET/CALCULATORS/"/>
    </mc:Choice>
  </mc:AlternateContent>
  <xr:revisionPtr revIDLastSave="0" documentId="8_{1E4421DF-A2C8-9147-A0BF-DB3CB8D2506D}" xr6:coauthVersionLast="47" xr6:coauthVersionMax="47" xr10:uidLastSave="{00000000-0000-0000-0000-000000000000}"/>
  <bookViews>
    <workbookView xWindow="-44560" yWindow="-20520" windowWidth="31460" windowHeight="19040" tabRatio="500" xr2:uid="{00000000-000D-0000-FFFF-FFFF00000000}"/>
  </bookViews>
  <sheets>
    <sheet name="Federal Estate Tax Approximator" sheetId="3" r:id="rId1"/>
    <sheet name="CURRENT LAW and Sunset" sheetId="1" r:id="rId2"/>
    <sheet name="After 2025 Sunset" sheetId="2" r:id="rId3"/>
  </sheets>
  <definedNames>
    <definedName name="_xlnm.Print_Area" localSheetId="2">'After 2025 Sunset'!$A$1:$J$23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3" l="1"/>
  <c r="E11" i="3" s="1"/>
  <c r="E12" i="3" s="1"/>
  <c r="D8" i="3"/>
  <c r="F9" i="3" s="1"/>
  <c r="J14" i="1"/>
  <c r="B6" i="1"/>
  <c r="G13" i="1" s="1"/>
  <c r="J23" i="1"/>
  <c r="G23" i="1"/>
  <c r="J6" i="1"/>
  <c r="J21" i="1"/>
  <c r="G21" i="1"/>
  <c r="D21" i="1"/>
  <c r="J4" i="1"/>
  <c r="G4" i="1"/>
  <c r="I15" i="1"/>
  <c r="J31" i="1"/>
  <c r="J32" i="1" s="1"/>
  <c r="D8" i="1"/>
  <c r="C8" i="1"/>
  <c r="J22" i="1"/>
  <c r="G22" i="1"/>
  <c r="D22" i="1"/>
  <c r="J5" i="1"/>
  <c r="G5" i="1"/>
  <c r="I22" i="1"/>
  <c r="F22" i="1"/>
  <c r="C22" i="1"/>
  <c r="I5" i="1"/>
  <c r="F5" i="1"/>
  <c r="I31" i="1"/>
  <c r="I32" i="1" s="1"/>
  <c r="F30" i="1"/>
  <c r="F32" i="1" s="1"/>
  <c r="C24" i="1"/>
  <c r="I24" i="1" s="1"/>
  <c r="C25" i="1"/>
  <c r="J25" i="1" s="1"/>
  <c r="I9" i="2"/>
  <c r="F9" i="2"/>
  <c r="C9" i="2"/>
  <c r="H9" i="2"/>
  <c r="E9" i="2"/>
  <c r="B9" i="2"/>
  <c r="B7" i="2"/>
  <c r="B8" i="2" s="1"/>
  <c r="I13" i="2"/>
  <c r="E13" i="2"/>
  <c r="I12" i="2"/>
  <c r="F11" i="2"/>
  <c r="F13" i="2" s="1"/>
  <c r="I7" i="2"/>
  <c r="H6" i="2"/>
  <c r="E6" i="2"/>
  <c r="C6" i="2"/>
  <c r="F6" i="2" s="1"/>
  <c r="F15" i="1"/>
  <c r="I8" i="1"/>
  <c r="E14" i="3" l="1"/>
  <c r="E17" i="3"/>
  <c r="E18" i="3"/>
  <c r="E19" i="3" s="1"/>
  <c r="F10" i="3"/>
  <c r="G15" i="1"/>
  <c r="D7" i="1"/>
  <c r="J7" i="1" s="1"/>
  <c r="B22" i="1"/>
  <c r="D25" i="1"/>
  <c r="G30" i="1"/>
  <c r="G32" i="1" s="1"/>
  <c r="J15" i="1"/>
  <c r="F25" i="1"/>
  <c r="F24" i="1"/>
  <c r="F26" i="1" s="1"/>
  <c r="C26" i="1"/>
  <c r="C27" i="1" s="1"/>
  <c r="G25" i="1"/>
  <c r="I25" i="1"/>
  <c r="I26" i="1" s="1"/>
  <c r="E7" i="2"/>
  <c r="E8" i="2" s="1"/>
  <c r="I6" i="2"/>
  <c r="F7" i="2"/>
  <c r="F8" i="2" s="1"/>
  <c r="H7" i="2"/>
  <c r="H8" i="2" s="1"/>
  <c r="B13" i="2"/>
  <c r="C7" i="2"/>
  <c r="C8" i="2" s="1"/>
  <c r="C9" i="1"/>
  <c r="C10" i="1" s="1"/>
  <c r="J8" i="1"/>
  <c r="I7" i="1"/>
  <c r="F7" i="1"/>
  <c r="F8" i="1"/>
  <c r="G8" i="1"/>
  <c r="F11" i="3" l="1"/>
  <c r="D24" i="1"/>
  <c r="G24" i="1" s="1"/>
  <c r="G26" i="1" s="1"/>
  <c r="G7" i="1"/>
  <c r="C33" i="1"/>
  <c r="C28" i="1"/>
  <c r="D26" i="1"/>
  <c r="J24" i="1"/>
  <c r="J26" i="1" s="1"/>
  <c r="J27" i="1" s="1"/>
  <c r="C29" i="1"/>
  <c r="I27" i="1"/>
  <c r="F27" i="1"/>
  <c r="C32" i="1"/>
  <c r="E10" i="2"/>
  <c r="E14" i="2" s="1"/>
  <c r="H10" i="2"/>
  <c r="H14" i="2" s="1"/>
  <c r="F10" i="2"/>
  <c r="F14" i="2"/>
  <c r="C13" i="2"/>
  <c r="C10" i="2"/>
  <c r="C14" i="2" s="1"/>
  <c r="I8" i="2"/>
  <c r="B10" i="2"/>
  <c r="F9" i="1"/>
  <c r="D9" i="1"/>
  <c r="G9" i="1"/>
  <c r="G10" i="1" s="1"/>
  <c r="G11" i="1" s="1"/>
  <c r="I9" i="1"/>
  <c r="F12" i="3" l="1"/>
  <c r="D27" i="1"/>
  <c r="D28" i="1" s="1"/>
  <c r="G27" i="1"/>
  <c r="G16" i="1"/>
  <c r="F29" i="1"/>
  <c r="F28" i="1"/>
  <c r="I33" i="1"/>
  <c r="I28" i="1"/>
  <c r="C16" i="1"/>
  <c r="C11" i="1"/>
  <c r="I29" i="1"/>
  <c r="D32" i="1"/>
  <c r="C35" i="1"/>
  <c r="C15" i="1"/>
  <c r="C12" i="1"/>
  <c r="F33" i="1"/>
  <c r="D29" i="1"/>
  <c r="D33" i="1" s="1"/>
  <c r="H15" i="2"/>
  <c r="I14" i="2"/>
  <c r="I15" i="2" s="1"/>
  <c r="D10" i="1"/>
  <c r="I10" i="1"/>
  <c r="F10" i="1"/>
  <c r="J9" i="1"/>
  <c r="F14" i="3" l="1"/>
  <c r="F18" i="3" s="1"/>
  <c r="F19" i="3" s="1"/>
  <c r="F17" i="3"/>
  <c r="G33" i="1"/>
  <c r="G28" i="1"/>
  <c r="G29" i="1"/>
  <c r="J29" i="1"/>
  <c r="J28" i="1"/>
  <c r="F16" i="1"/>
  <c r="D15" i="1"/>
  <c r="D11" i="1"/>
  <c r="D35" i="1"/>
  <c r="J33" i="1"/>
  <c r="F12" i="1"/>
  <c r="I12" i="1"/>
  <c r="I16" i="1"/>
  <c r="I10" i="2"/>
  <c r="D12" i="1"/>
  <c r="D16" i="1" s="1"/>
  <c r="J10" i="1"/>
  <c r="G12" i="1"/>
  <c r="J34" i="1" l="1"/>
  <c r="J16" i="1"/>
  <c r="J17" i="1" s="1"/>
  <c r="J11" i="1"/>
  <c r="J12" i="1"/>
</calcChain>
</file>

<file path=xl/sharedStrings.xml><?xml version="1.0" encoding="utf-8"?>
<sst xmlns="http://schemas.openxmlformats.org/spreadsheetml/2006/main" count="140" uniqueCount="78">
  <si>
    <t>Net Worth</t>
  </si>
  <si>
    <t>ESTATE PLANNING-EQUALIZATION AND TAX STRATEGY</t>
  </si>
  <si>
    <t>CLIENT'S COSTS</t>
  </si>
  <si>
    <t>Net Estate Subject to Taxation (Fed) @40%</t>
  </si>
  <si>
    <t>NET Estate Value</t>
  </si>
  <si>
    <t>TAX LIABILITY to IRS</t>
  </si>
  <si>
    <t>Option 1 - Pay Tax Out of Pocket, No Life Insurance</t>
  </si>
  <si>
    <t>NA</t>
  </si>
  <si>
    <t>Age 85 - 2% annual Growth</t>
  </si>
  <si>
    <t>Buy Life Insurance to Pay the Tax</t>
  </si>
  <si>
    <t>Buy Life Insurance and FINANCE the Premiums</t>
  </si>
  <si>
    <t xml:space="preserve">Do Not Buy Life Insurance </t>
  </si>
  <si>
    <t>Current Law</t>
  </si>
  <si>
    <t>Step up in basis on transferred assets</t>
  </si>
  <si>
    <t>GST gifting of 1M Max</t>
  </si>
  <si>
    <t>GST gifting of 5M max</t>
  </si>
  <si>
    <t>Interest Paid on Financed Premiums</t>
  </si>
  <si>
    <t>OPTION 1</t>
  </si>
  <si>
    <t>OPTION 2</t>
  </si>
  <si>
    <t>OPTION 3</t>
  </si>
  <si>
    <t>Option 2- Buy Life Insurance to Pay Estate Tax, Pay Premium, Keep the rest</t>
  </si>
  <si>
    <t>Option 3- Finance Life Insurance to Pay Estate Tax, Pay Interest, Keep the rest</t>
  </si>
  <si>
    <t>78/76 yr old couple</t>
  </si>
  <si>
    <t>Insurance Premiums Paid (9 yrs)</t>
  </si>
  <si>
    <t>Insurance Amount:</t>
  </si>
  <si>
    <t>PF Savings vs Self funding Premiums</t>
  </si>
  <si>
    <t>ESTATE VALUE NET OF TAXES</t>
  </si>
  <si>
    <t>**DISCLAIMER**</t>
  </si>
  <si>
    <t>This is a basic caluculation showing hypothetical values of Net Worth, using a 3% annual growth rate.  The assumed tax exemption is based on data from IRS.gov</t>
  </si>
  <si>
    <t xml:space="preserve">This caluculator shows potential premiums for people aged 78/76 and are subject to underwriting and insurance carrier approval.  </t>
  </si>
  <si>
    <t>After Sunset</t>
  </si>
  <si>
    <t>$12.96M PP Exemption - $25.84M/couple</t>
  </si>
  <si>
    <t>5M Cap PP + Inflation to $6.2M PP- $14.2M/couple</t>
  </si>
  <si>
    <t xml:space="preserve">Rate raises from 40% to 45% tax </t>
  </si>
  <si>
    <t>Sunset  TAX EXEMPTION ($6.2M/Individual)</t>
  </si>
  <si>
    <t>Net Estate Subject to Taxation (Fed) @45%</t>
  </si>
  <si>
    <t>FINAL NET WORTH</t>
  </si>
  <si>
    <t>STARTING Net Worth</t>
  </si>
  <si>
    <t>Option 2- Buy Life Insurance to Pay Estate Tax and Pay Premium</t>
  </si>
  <si>
    <t>Option 3- Buy Life Insurance to Pay Estate Tax and FINANCE the  Premium</t>
  </si>
  <si>
    <t>ESTATE PLANNING-EQUALIZATION AND TAX CALCULATOR</t>
  </si>
  <si>
    <t>WHAT WILL THE IMPACT OF ESTATE TAX BE ON YOUR NETWORTH??</t>
  </si>
  <si>
    <t>INCREASE IN TAX LIABILITY BEGINNING 2026</t>
  </si>
  <si>
    <t>RETAINED TAX LIABILITY (ESTATE WILL PAY)</t>
  </si>
  <si>
    <t>Client Name:</t>
  </si>
  <si>
    <t>Current Age and @ 85 with Cap</t>
  </si>
  <si>
    <t>Current Age</t>
  </si>
  <si>
    <t>Current  TAX EXEMPTION ($13.61M/Individual)</t>
  </si>
  <si>
    <t>Insurance Premiums Paid (10 yrs)</t>
  </si>
  <si>
    <t>Insurance Prem</t>
  </si>
  <si>
    <t>Financed Prem</t>
  </si>
  <si>
    <t>Current Net Worth</t>
  </si>
  <si>
    <t>***Only change C5, D5, and C7</t>
  </si>
  <si>
    <t>Illustrative purposes only.  Consult your CPA/Estate Attorney for more information.</t>
  </si>
  <si>
    <t>AFTER  SUNSET 1/2026</t>
  </si>
  <si>
    <t>Cell</t>
  </si>
  <si>
    <t>C5</t>
  </si>
  <si>
    <t>D5</t>
  </si>
  <si>
    <t>C7</t>
  </si>
  <si>
    <t>Current age of Younger Person</t>
  </si>
  <si>
    <t>Annual Growth rate of the Estate</t>
  </si>
  <si>
    <t>Current Estimate of Net Worth</t>
  </si>
  <si>
    <t>Client Family…</t>
  </si>
  <si>
    <t>The assumed tax exemption is based on data from IRS.gov</t>
  </si>
  <si>
    <t xml:space="preserve">This is a basic caluculation showing hypothetical values of Net Worth, using a adjustable annual growth rate.  </t>
  </si>
  <si>
    <t>years until 2nd death</t>
  </si>
  <si>
    <t>DIRECT COST TO CLIENT'S ESTATE</t>
  </si>
  <si>
    <t>NET WORTH AFTER FEDERAL ESTATE TAX</t>
  </si>
  <si>
    <t>Illustrative purposes only.  Consult your Tax and Legal Advisors for more information.</t>
  </si>
  <si>
    <t>Calculator Assumptions:  Add Current age, Couples Life Expectancy is 85, Annual estate growth rate at 'X' %</t>
  </si>
  <si>
    <t>Youngest person's age in the marriage</t>
  </si>
  <si>
    <t>Age at 2nd Death</t>
  </si>
  <si>
    <t>2025 TAX EXEMPTION ($13.99M/Individual)</t>
  </si>
  <si>
    <t>TAX LIABILITY to IRS @ 2nd DEATH ESTATE WILL OWE</t>
  </si>
  <si>
    <t xml:space="preserve"> Estate Value NET of Taxes</t>
  </si>
  <si>
    <t>Percentage of Your Estate LOST due to Estate Income Tax</t>
  </si>
  <si>
    <t xml:space="preserve">Client Name:  </t>
  </si>
  <si>
    <t>**Input Information in YELLOW Cells only**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</si>
</sst>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_(&quot;$&quot;* #,##0_);_(&quot;$&quot;* \(#,##0\);_(&quot;$&quot;* &quot;-&quot;??_);_(@_)"/>
    <numFmt numFmtId="166" formatCode="_([$$-409]* #,##0_);_([$$-409]* \(#,##0\);_([$$-409]* &quot;-&quot;??_);_(@_)"/>
  </numFmts>
  <fonts count="47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2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b/>
      <sz val="26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2"/>
      <color theme="1"/>
      <name val="Times New Roman"/>
      <family val="1"/>
    </font>
    <font>
      <b/>
      <sz val="26"/>
      <color theme="1"/>
      <name val="Times New Roman"/>
      <family val="1"/>
    </font>
    <font>
      <b/>
      <sz val="18"/>
      <color rgb="FFFF0000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8"/>
      <color theme="8" tint="-0.249977111117893"/>
      <name val="Times New Roman"/>
      <family val="1"/>
    </font>
    <font>
      <sz val="14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8"/>
      <color theme="0"/>
      <name val="Times New Roman"/>
      <family val="1"/>
    </font>
    <font>
      <b/>
      <sz val="20"/>
      <color theme="1"/>
      <name val="Times New Roman"/>
      <family val="1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mbria"/>
      <family val="1"/>
      <scheme val="major"/>
    </font>
  </fonts>
  <fills count="1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1B4C4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0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21">
    <xf numFmtId="0" fontId="0" fillId="0" borderId="0" xfId="0"/>
    <xf numFmtId="49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center"/>
    </xf>
    <xf numFmtId="164" fontId="5" fillId="0" borderId="0" xfId="0" applyNumberFormat="1" applyFont="1"/>
    <xf numFmtId="0" fontId="0" fillId="2" borderId="0" xfId="0" applyFill="1"/>
    <xf numFmtId="44" fontId="0" fillId="0" borderId="0" xfId="1" applyFont="1"/>
    <xf numFmtId="0" fontId="7" fillId="0" borderId="0" xfId="0" applyFont="1"/>
    <xf numFmtId="164" fontId="2" fillId="0" borderId="0" xfId="0" applyNumberFormat="1" applyFont="1"/>
    <xf numFmtId="0" fontId="11" fillId="0" borderId="0" xfId="0" applyFont="1" applyAlignment="1">
      <alignment horizontal="center" wrapText="1"/>
    </xf>
    <xf numFmtId="0" fontId="12" fillId="0" borderId="0" xfId="0" applyFont="1"/>
    <xf numFmtId="0" fontId="8" fillId="5" borderId="3" xfId="0" applyFont="1" applyFill="1" applyBorder="1" applyAlignment="1">
      <alignment horizontal="center" wrapText="1"/>
    </xf>
    <xf numFmtId="0" fontId="8" fillId="5" borderId="3" xfId="0" applyFont="1" applyFill="1" applyBorder="1"/>
    <xf numFmtId="0" fontId="12" fillId="0" borderId="0" xfId="0" applyFont="1" applyAlignment="1">
      <alignment horizontal="center" wrapText="1"/>
    </xf>
    <xf numFmtId="0" fontId="2" fillId="0" borderId="0" xfId="0" applyFont="1"/>
    <xf numFmtId="0" fontId="9" fillId="7" borderId="0" xfId="0" applyFont="1" applyFill="1"/>
    <xf numFmtId="164" fontId="5" fillId="0" borderId="0" xfId="0" applyNumberFormat="1" applyFont="1" applyAlignment="1">
      <alignment horizontal="center"/>
    </xf>
    <xf numFmtId="0" fontId="13" fillId="7" borderId="0" xfId="0" applyFont="1" applyFill="1" applyAlignment="1">
      <alignment horizontal="left"/>
    </xf>
    <xf numFmtId="164" fontId="8" fillId="0" borderId="1" xfId="0" applyNumberFormat="1" applyFont="1" applyBorder="1"/>
    <xf numFmtId="0" fontId="16" fillId="0" borderId="0" xfId="0" applyFont="1"/>
    <xf numFmtId="164" fontId="18" fillId="4" borderId="0" xfId="0" applyNumberFormat="1" applyFont="1" applyFill="1"/>
    <xf numFmtId="0" fontId="19" fillId="2" borderId="0" xfId="0" applyFont="1" applyFill="1"/>
    <xf numFmtId="164" fontId="20" fillId="6" borderId="1" xfId="0" applyNumberFormat="1" applyFont="1" applyFill="1" applyBorder="1"/>
    <xf numFmtId="44" fontId="8" fillId="0" borderId="1" xfId="1" applyFont="1" applyFill="1" applyBorder="1"/>
    <xf numFmtId="44" fontId="8" fillId="0" borderId="0" xfId="1" applyFont="1" applyFill="1" applyBorder="1"/>
    <xf numFmtId="44" fontId="12" fillId="0" borderId="0" xfId="0" applyNumberFormat="1" applyFont="1"/>
    <xf numFmtId="44" fontId="20" fillId="6" borderId="0" xfId="0" applyNumberFormat="1" applyFont="1" applyFill="1"/>
    <xf numFmtId="164" fontId="8" fillId="0" borderId="0" xfId="0" applyNumberFormat="1" applyFont="1"/>
    <xf numFmtId="166" fontId="0" fillId="0" borderId="0" xfId="0" applyNumberFormat="1"/>
    <xf numFmtId="166" fontId="12" fillId="0" borderId="0" xfId="0" applyNumberFormat="1" applyFont="1"/>
    <xf numFmtId="166" fontId="20" fillId="6" borderId="0" xfId="0" applyNumberFormat="1" applyFont="1" applyFill="1"/>
    <xf numFmtId="0" fontId="8" fillId="0" borderId="4" xfId="0" applyFont="1" applyBorder="1"/>
    <xf numFmtId="165" fontId="8" fillId="0" borderId="6" xfId="1" applyNumberFormat="1" applyFont="1" applyBorder="1"/>
    <xf numFmtId="0" fontId="8" fillId="5" borderId="7" xfId="0" applyFont="1" applyFill="1" applyBorder="1" applyAlignment="1">
      <alignment horizontal="center" wrapText="1"/>
    </xf>
    <xf numFmtId="166" fontId="8" fillId="0" borderId="9" xfId="0" applyNumberFormat="1" applyFont="1" applyBorder="1"/>
    <xf numFmtId="0" fontId="8" fillId="2" borderId="0" xfId="0" applyFont="1" applyFill="1"/>
    <xf numFmtId="166" fontId="14" fillId="0" borderId="10" xfId="0" applyNumberFormat="1" applyFont="1" applyBorder="1"/>
    <xf numFmtId="166" fontId="0" fillId="0" borderId="9" xfId="0" applyNumberFormat="1" applyBorder="1"/>
    <xf numFmtId="166" fontId="5" fillId="0" borderId="10" xfId="0" applyNumberFormat="1" applyFont="1" applyBorder="1"/>
    <xf numFmtId="166" fontId="20" fillId="6" borderId="11" xfId="0" applyNumberFormat="1" applyFont="1" applyFill="1" applyBorder="1"/>
    <xf numFmtId="166" fontId="20" fillId="6" borderId="12" xfId="0" applyNumberFormat="1" applyFont="1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2" borderId="0" xfId="0" applyNumberFormat="1" applyFill="1"/>
    <xf numFmtId="166" fontId="10" fillId="9" borderId="7" xfId="0" applyNumberFormat="1" applyFont="1" applyFill="1" applyBorder="1"/>
    <xf numFmtId="166" fontId="0" fillId="2" borderId="3" xfId="0" applyNumberFormat="1" applyFill="1" applyBorder="1"/>
    <xf numFmtId="166" fontId="8" fillId="2" borderId="0" xfId="0" applyNumberFormat="1" applyFont="1" applyFill="1"/>
    <xf numFmtId="166" fontId="0" fillId="2" borderId="0" xfId="0" applyNumberFormat="1" applyFill="1"/>
    <xf numFmtId="166" fontId="19" fillId="2" borderId="0" xfId="0" applyNumberFormat="1" applyFont="1" applyFill="1"/>
    <xf numFmtId="166" fontId="0" fillId="0" borderId="9" xfId="0" applyNumberForma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166" fontId="8" fillId="0" borderId="11" xfId="0" applyNumberFormat="1" applyFont="1" applyBorder="1"/>
    <xf numFmtId="166" fontId="8" fillId="0" borderId="12" xfId="1" applyNumberFormat="1" applyFont="1" applyFill="1" applyBorder="1"/>
    <xf numFmtId="166" fontId="14" fillId="0" borderId="10" xfId="0" applyNumberFormat="1" applyFont="1" applyBorder="1" applyAlignment="1">
      <alignment horizontal="center"/>
    </xf>
    <xf numFmtId="166" fontId="10" fillId="9" borderId="3" xfId="0" applyNumberFormat="1" applyFont="1" applyFill="1" applyBorder="1"/>
    <xf numFmtId="166" fontId="10" fillId="9" borderId="8" xfId="1" applyNumberFormat="1" applyFont="1" applyFill="1" applyBorder="1"/>
    <xf numFmtId="9" fontId="0" fillId="0" borderId="0" xfId="39" applyFont="1"/>
    <xf numFmtId="8" fontId="0" fillId="0" borderId="0" xfId="0" applyNumberFormat="1"/>
    <xf numFmtId="9" fontId="8" fillId="5" borderId="8" xfId="39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8" fillId="2" borderId="3" xfId="0" applyFont="1" applyFill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2" fillId="7" borderId="16" xfId="0" applyFont="1" applyFill="1" applyBorder="1"/>
    <xf numFmtId="165" fontId="8" fillId="0" borderId="10" xfId="0" applyNumberFormat="1" applyFont="1" applyBorder="1" applyAlignment="1">
      <alignment horizontal="center" wrapText="1"/>
    </xf>
    <xf numFmtId="0" fontId="8" fillId="0" borderId="9" xfId="0" applyFont="1" applyBorder="1"/>
    <xf numFmtId="0" fontId="25" fillId="0" borderId="9" xfId="0" applyFont="1" applyBorder="1" applyAlignment="1">
      <alignment horizontal="right"/>
    </xf>
    <xf numFmtId="0" fontId="27" fillId="11" borderId="0" xfId="0" applyFont="1" applyFill="1"/>
    <xf numFmtId="166" fontId="24" fillId="12" borderId="9" xfId="0" applyNumberFormat="1" applyFont="1" applyFill="1" applyBorder="1"/>
    <xf numFmtId="166" fontId="24" fillId="12" borderId="10" xfId="0" applyNumberFormat="1" applyFont="1" applyFill="1" applyBorder="1"/>
    <xf numFmtId="0" fontId="25" fillId="0" borderId="9" xfId="0" applyFont="1" applyBorder="1"/>
    <xf numFmtId="0" fontId="29" fillId="3" borderId="17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9" fillId="0" borderId="0" xfId="0" applyFont="1"/>
    <xf numFmtId="0" fontId="7" fillId="0" borderId="6" xfId="38" applyNumberFormat="1" applyFont="1" applyBorder="1" applyAlignment="1">
      <alignment horizontal="center" vertical="center"/>
    </xf>
    <xf numFmtId="0" fontId="7" fillId="2" borderId="5" xfId="0" applyFont="1" applyFill="1" applyBorder="1"/>
    <xf numFmtId="0" fontId="7" fillId="0" borderId="6" xfId="38" applyNumberFormat="1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19" fillId="0" borderId="5" xfId="0" applyFont="1" applyBorder="1"/>
    <xf numFmtId="0" fontId="24" fillId="0" borderId="4" xfId="0" applyFont="1" applyBorder="1"/>
    <xf numFmtId="0" fontId="26" fillId="0" borderId="9" xfId="0" applyFont="1" applyBorder="1"/>
    <xf numFmtId="0" fontId="15" fillId="0" borderId="9" xfId="0" applyFont="1" applyBorder="1"/>
    <xf numFmtId="49" fontId="15" fillId="0" borderId="9" xfId="0" applyNumberFormat="1" applyFont="1" applyBorder="1" applyAlignment="1">
      <alignment wrapText="1"/>
    </xf>
    <xf numFmtId="0" fontId="21" fillId="8" borderId="9" xfId="0" applyFont="1" applyFill="1" applyBorder="1" applyAlignment="1">
      <alignment horizontal="left"/>
    </xf>
    <xf numFmtId="0" fontId="28" fillId="11" borderId="23" xfId="0" applyFont="1" applyFill="1" applyBorder="1" applyAlignment="1">
      <alignment horizontal="center" wrapText="1"/>
    </xf>
    <xf numFmtId="9" fontId="28" fillId="11" borderId="24" xfId="39" applyFont="1" applyFill="1" applyBorder="1" applyAlignment="1">
      <alignment horizontal="center" wrapText="1"/>
    </xf>
    <xf numFmtId="44" fontId="0" fillId="0" borderId="10" xfId="1" applyFont="1" applyBorder="1"/>
    <xf numFmtId="166" fontId="28" fillId="11" borderId="25" xfId="0" applyNumberFormat="1" applyFont="1" applyFill="1" applyBorder="1"/>
    <xf numFmtId="166" fontId="8" fillId="0" borderId="10" xfId="0" applyNumberFormat="1" applyFont="1" applyBorder="1"/>
    <xf numFmtId="166" fontId="0" fillId="0" borderId="10" xfId="0" applyNumberFormat="1" applyBorder="1"/>
    <xf numFmtId="165" fontId="8" fillId="0" borderId="13" xfId="0" applyNumberFormat="1" applyFont="1" applyBorder="1"/>
    <xf numFmtId="165" fontId="8" fillId="0" borderId="14" xfId="0" applyNumberFormat="1" applyFont="1" applyBorder="1"/>
    <xf numFmtId="166" fontId="20" fillId="6" borderId="4" xfId="0" applyNumberFormat="1" applyFont="1" applyFill="1" applyBorder="1"/>
    <xf numFmtId="166" fontId="28" fillId="11" borderId="25" xfId="1" applyNumberFormat="1" applyFont="1" applyFill="1" applyBorder="1"/>
    <xf numFmtId="166" fontId="8" fillId="0" borderId="10" xfId="1" applyNumberFormat="1" applyFont="1" applyBorder="1"/>
    <xf numFmtId="165" fontId="8" fillId="0" borderId="13" xfId="1" applyNumberFormat="1" applyFont="1" applyFill="1" applyBorder="1"/>
    <xf numFmtId="165" fontId="8" fillId="0" borderId="14" xfId="1" applyNumberFormat="1" applyFont="1" applyFill="1" applyBorder="1"/>
    <xf numFmtId="166" fontId="14" fillId="0" borderId="9" xfId="0" applyNumberFormat="1" applyFont="1" applyBorder="1"/>
    <xf numFmtId="166" fontId="5" fillId="0" borderId="9" xfId="0" applyNumberFormat="1" applyFont="1" applyBorder="1"/>
    <xf numFmtId="164" fontId="5" fillId="0" borderId="9" xfId="0" applyNumberFormat="1" applyFont="1" applyBorder="1" applyAlignment="1">
      <alignment horizontal="center"/>
    </xf>
    <xf numFmtId="166" fontId="28" fillId="11" borderId="25" xfId="0" applyNumberFormat="1" applyFont="1" applyFill="1" applyBorder="1" applyAlignment="1">
      <alignment horizontal="center"/>
    </xf>
    <xf numFmtId="166" fontId="8" fillId="0" borderId="27" xfId="1" applyNumberFormat="1" applyFont="1" applyFill="1" applyBorder="1"/>
    <xf numFmtId="166" fontId="10" fillId="9" borderId="7" xfId="1" applyNumberFormat="1" applyFont="1" applyFill="1" applyBorder="1"/>
    <xf numFmtId="0" fontId="7" fillId="0" borderId="9" xfId="0" applyFont="1" applyBorder="1" applyAlignment="1">
      <alignment horizontal="center"/>
    </xf>
    <xf numFmtId="0" fontId="12" fillId="0" borderId="9" xfId="0" applyFont="1" applyBorder="1"/>
    <xf numFmtId="0" fontId="22" fillId="7" borderId="7" xfId="0" applyFont="1" applyFill="1" applyBorder="1"/>
    <xf numFmtId="0" fontId="28" fillId="12" borderId="25" xfId="0" applyFont="1" applyFill="1" applyBorder="1" applyAlignment="1">
      <alignment horizontal="center" wrapText="1"/>
    </xf>
    <xf numFmtId="9" fontId="28" fillId="12" borderId="28" xfId="39" applyFont="1" applyFill="1" applyBorder="1" applyAlignment="1">
      <alignment horizontal="center" wrapText="1"/>
    </xf>
    <xf numFmtId="0" fontId="0" fillId="0" borderId="10" xfId="0" applyBorder="1"/>
    <xf numFmtId="166" fontId="28" fillId="12" borderId="25" xfId="0" applyNumberFormat="1" applyFont="1" applyFill="1" applyBorder="1"/>
    <xf numFmtId="166" fontId="24" fillId="12" borderId="15" xfId="0" applyNumberFormat="1" applyFont="1" applyFill="1" applyBorder="1"/>
    <xf numFmtId="166" fontId="8" fillId="0" borderId="12" xfId="0" applyNumberFormat="1" applyFont="1" applyBorder="1"/>
    <xf numFmtId="166" fontId="10" fillId="9" borderId="8" xfId="0" applyNumberFormat="1" applyFont="1" applyFill="1" applyBorder="1"/>
    <xf numFmtId="166" fontId="28" fillId="12" borderId="25" xfId="1" applyNumberFormat="1" applyFont="1" applyFill="1" applyBorder="1"/>
    <xf numFmtId="166" fontId="8" fillId="0" borderId="11" xfId="1" applyNumberFormat="1" applyFont="1" applyFill="1" applyBorder="1"/>
    <xf numFmtId="166" fontId="5" fillId="0" borderId="9" xfId="0" applyNumberFormat="1" applyFont="1" applyBorder="1" applyAlignment="1">
      <alignment horizontal="center"/>
    </xf>
    <xf numFmtId="166" fontId="28" fillId="12" borderId="25" xfId="0" applyNumberFormat="1" applyFont="1" applyFill="1" applyBorder="1" applyAlignment="1">
      <alignment horizontal="center"/>
    </xf>
    <xf numFmtId="0" fontId="33" fillId="10" borderId="17" xfId="0" applyFont="1" applyFill="1" applyBorder="1" applyAlignment="1" applyProtection="1">
      <alignment horizontal="center"/>
      <protection locked="0"/>
    </xf>
    <xf numFmtId="0" fontId="0" fillId="17" borderId="29" xfId="0" applyFill="1" applyBorder="1"/>
    <xf numFmtId="0" fontId="0" fillId="16" borderId="29" xfId="0" applyFill="1" applyBorder="1"/>
    <xf numFmtId="0" fontId="40" fillId="10" borderId="29" xfId="0" applyFont="1" applyFill="1" applyBorder="1" applyAlignment="1">
      <alignment horizontal="center"/>
    </xf>
    <xf numFmtId="166" fontId="0" fillId="10" borderId="9" xfId="0" applyNumberFormat="1" applyFill="1" applyBorder="1"/>
    <xf numFmtId="166" fontId="0" fillId="10" borderId="30" xfId="0" applyNumberFormat="1" applyFill="1" applyBorder="1"/>
    <xf numFmtId="0" fontId="0" fillId="16" borderId="30" xfId="0" applyFill="1" applyBorder="1"/>
    <xf numFmtId="0" fontId="0" fillId="17" borderId="30" xfId="0" applyFill="1" applyBorder="1"/>
    <xf numFmtId="49" fontId="40" fillId="10" borderId="29" xfId="0" applyNumberFormat="1" applyFont="1" applyFill="1" applyBorder="1" applyAlignment="1">
      <alignment horizontal="center" wrapText="1"/>
    </xf>
    <xf numFmtId="0" fontId="19" fillId="16" borderId="30" xfId="0" applyFont="1" applyFill="1" applyBorder="1"/>
    <xf numFmtId="0" fontId="37" fillId="10" borderId="29" xfId="0" applyFont="1" applyFill="1" applyBorder="1" applyAlignment="1">
      <alignment horizontal="center"/>
    </xf>
    <xf numFmtId="166" fontId="20" fillId="6" borderId="27" xfId="0" applyNumberFormat="1" applyFont="1" applyFill="1" applyBorder="1"/>
    <xf numFmtId="166" fontId="20" fillId="6" borderId="39" xfId="0" applyNumberFormat="1" applyFont="1" applyFill="1" applyBorder="1"/>
    <xf numFmtId="0" fontId="0" fillId="0" borderId="30" xfId="0" applyBorder="1" applyAlignment="1">
      <alignment horizontal="center"/>
    </xf>
    <xf numFmtId="0" fontId="41" fillId="10" borderId="29" xfId="0" applyFont="1" applyFill="1" applyBorder="1" applyAlignment="1">
      <alignment horizontal="center"/>
    </xf>
    <xf numFmtId="165" fontId="10" fillId="0" borderId="4" xfId="0" applyNumberFormat="1" applyFont="1" applyBorder="1"/>
    <xf numFmtId="165" fontId="10" fillId="0" borderId="43" xfId="0" applyNumberFormat="1" applyFont="1" applyBorder="1"/>
    <xf numFmtId="165" fontId="0" fillId="16" borderId="30" xfId="0" applyNumberFormat="1" applyFill="1" applyBorder="1"/>
    <xf numFmtId="0" fontId="42" fillId="14" borderId="29" xfId="0" applyFont="1" applyFill="1" applyBorder="1" applyAlignment="1">
      <alignment vertical="center"/>
    </xf>
    <xf numFmtId="166" fontId="11" fillId="9" borderId="17" xfId="0" applyNumberFormat="1" applyFont="1" applyFill="1" applyBorder="1" applyAlignment="1">
      <alignment vertical="center"/>
    </xf>
    <xf numFmtId="166" fontId="11" fillId="9" borderId="34" xfId="0" applyNumberFormat="1" applyFont="1" applyFill="1" applyBorder="1" applyAlignment="1">
      <alignment vertical="center"/>
    </xf>
    <xf numFmtId="166" fontId="0" fillId="16" borderId="30" xfId="0" applyNumberFormat="1" applyFill="1" applyBorder="1"/>
    <xf numFmtId="0" fontId="43" fillId="10" borderId="29" xfId="0" applyFont="1" applyFill="1" applyBorder="1" applyAlignment="1">
      <alignment horizontal="center" vertical="center" wrapText="1"/>
    </xf>
    <xf numFmtId="9" fontId="32" fillId="10" borderId="33" xfId="39" applyFont="1" applyFill="1" applyBorder="1" applyAlignment="1" applyProtection="1">
      <alignment horizontal="center" vertical="center"/>
    </xf>
    <xf numFmtId="9" fontId="32" fillId="10" borderId="34" xfId="39" applyFont="1" applyFill="1" applyBorder="1" applyAlignment="1" applyProtection="1">
      <alignment horizontal="center" vertical="center"/>
    </xf>
    <xf numFmtId="0" fontId="38" fillId="10" borderId="29" xfId="0" applyFont="1" applyFill="1" applyBorder="1"/>
    <xf numFmtId="0" fontId="12" fillId="10" borderId="0" xfId="0" applyFont="1" applyFill="1"/>
    <xf numFmtId="0" fontId="12" fillId="10" borderId="30" xfId="0" applyFont="1" applyFill="1" applyBorder="1"/>
    <xf numFmtId="0" fontId="19" fillId="17" borderId="29" xfId="0" applyFont="1" applyFill="1" applyBorder="1"/>
    <xf numFmtId="0" fontId="40" fillId="10" borderId="29" xfId="0" applyFont="1" applyFill="1" applyBorder="1"/>
    <xf numFmtId="0" fontId="40" fillId="10" borderId="31" xfId="0" applyFont="1" applyFill="1" applyBorder="1"/>
    <xf numFmtId="0" fontId="12" fillId="10" borderId="2" xfId="0" applyFont="1" applyFill="1" applyBorder="1"/>
    <xf numFmtId="0" fontId="12" fillId="10" borderId="32" xfId="0" applyFont="1" applyFill="1" applyBorder="1"/>
    <xf numFmtId="0" fontId="0" fillId="16" borderId="0" xfId="0" applyFill="1"/>
    <xf numFmtId="0" fontId="0" fillId="13" borderId="30" xfId="0" applyFill="1" applyBorder="1"/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0" fillId="16" borderId="31" xfId="0" applyFill="1" applyBorder="1"/>
    <xf numFmtId="0" fontId="8" fillId="0" borderId="38" xfId="0" applyFont="1" applyBorder="1" applyAlignment="1">
      <alignment horizontal="center"/>
    </xf>
    <xf numFmtId="0" fontId="0" fillId="16" borderId="2" xfId="0" applyFill="1" applyBorder="1"/>
    <xf numFmtId="0" fontId="0" fillId="16" borderId="32" xfId="0" applyFill="1" applyBorder="1"/>
    <xf numFmtId="0" fontId="0" fillId="17" borderId="0" xfId="0" applyFill="1"/>
    <xf numFmtId="0" fontId="0" fillId="17" borderId="31" xfId="0" applyFill="1" applyBorder="1"/>
    <xf numFmtId="0" fontId="0" fillId="17" borderId="2" xfId="0" applyFill="1" applyBorder="1"/>
    <xf numFmtId="0" fontId="0" fillId="17" borderId="32" xfId="0" applyFill="1" applyBorder="1"/>
    <xf numFmtId="166" fontId="10" fillId="10" borderId="30" xfId="0" applyNumberFormat="1" applyFont="1" applyFill="1" applyBorder="1"/>
    <xf numFmtId="0" fontId="8" fillId="16" borderId="30" xfId="0" applyFont="1" applyFill="1" applyBorder="1"/>
    <xf numFmtId="0" fontId="39" fillId="10" borderId="29" xfId="0" applyFont="1" applyFill="1" applyBorder="1" applyAlignment="1">
      <alignment horizontal="right" vertical="center"/>
    </xf>
    <xf numFmtId="0" fontId="26" fillId="10" borderId="29" xfId="0" applyFont="1" applyFill="1" applyBorder="1"/>
    <xf numFmtId="0" fontId="38" fillId="10" borderId="9" xfId="0" applyFont="1" applyFill="1" applyBorder="1"/>
    <xf numFmtId="44" fontId="0" fillId="10" borderId="30" xfId="1" applyFont="1" applyFill="1" applyBorder="1" applyProtection="1"/>
    <xf numFmtId="0" fontId="0" fillId="17" borderId="21" xfId="0" applyFill="1" applyBorder="1"/>
    <xf numFmtId="0" fontId="0" fillId="17" borderId="22" xfId="0" applyFill="1" applyBorder="1"/>
    <xf numFmtId="0" fontId="0" fillId="17" borderId="26" xfId="0" applyFill="1" applyBorder="1"/>
    <xf numFmtId="0" fontId="0" fillId="16" borderId="21" xfId="0" applyFill="1" applyBorder="1"/>
    <xf numFmtId="0" fontId="0" fillId="16" borderId="22" xfId="0" applyFill="1" applyBorder="1"/>
    <xf numFmtId="0" fontId="0" fillId="16" borderId="26" xfId="0" applyFill="1" applyBorder="1"/>
    <xf numFmtId="0" fontId="7" fillId="16" borderId="30" xfId="0" applyFont="1" applyFill="1" applyBorder="1"/>
    <xf numFmtId="0" fontId="31" fillId="16" borderId="30" xfId="0" applyFont="1" applyFill="1" applyBorder="1"/>
    <xf numFmtId="0" fontId="36" fillId="0" borderId="33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19" fillId="16" borderId="29" xfId="0" applyFont="1" applyFill="1" applyBorder="1"/>
    <xf numFmtId="0" fontId="37" fillId="0" borderId="9" xfId="0" applyFont="1" applyBorder="1" applyAlignment="1">
      <alignment horizontal="center"/>
    </xf>
    <xf numFmtId="0" fontId="7" fillId="0" borderId="30" xfId="38" applyNumberFormat="1" applyFont="1" applyBorder="1" applyAlignment="1" applyProtection="1">
      <alignment horizontal="center" vertical="center"/>
    </xf>
    <xf numFmtId="0" fontId="19" fillId="17" borderId="30" xfId="0" applyFont="1" applyFill="1" applyBorder="1"/>
    <xf numFmtId="0" fontId="44" fillId="5" borderId="21" xfId="0" applyFont="1" applyFill="1" applyBorder="1" applyAlignment="1">
      <alignment horizontal="center" vertical="center"/>
    </xf>
    <xf numFmtId="0" fontId="45" fillId="5" borderId="26" xfId="0" applyFont="1" applyFill="1" applyBorder="1" applyAlignment="1">
      <alignment horizontal="center" vertical="center"/>
    </xf>
    <xf numFmtId="0" fontId="46" fillId="5" borderId="34" xfId="0" applyFont="1" applyFill="1" applyBorder="1" applyAlignment="1" applyProtection="1">
      <alignment horizontal="center" wrapText="1"/>
      <protection locked="0"/>
    </xf>
    <xf numFmtId="166" fontId="46" fillId="5" borderId="25" xfId="0" applyNumberFormat="1" applyFont="1" applyFill="1" applyBorder="1" applyProtection="1">
      <protection locked="0"/>
    </xf>
    <xf numFmtId="9" fontId="46" fillId="5" borderId="17" xfId="39" applyFont="1" applyFill="1" applyBorder="1" applyAlignment="1" applyProtection="1">
      <alignment horizontal="center" wrapText="1"/>
      <protection locked="0"/>
    </xf>
    <xf numFmtId="0" fontId="15" fillId="0" borderId="21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34" fillId="16" borderId="21" xfId="0" applyFont="1" applyFill="1" applyBorder="1" applyAlignment="1">
      <alignment horizontal="center" wrapText="1"/>
    </xf>
    <xf numFmtId="0" fontId="34" fillId="16" borderId="26" xfId="0" applyFont="1" applyFill="1" applyBorder="1" applyAlignment="1">
      <alignment horizontal="center" wrapText="1"/>
    </xf>
    <xf numFmtId="0" fontId="34" fillId="16" borderId="29" xfId="0" applyFont="1" applyFill="1" applyBorder="1" applyAlignment="1">
      <alignment horizontal="center" wrapText="1"/>
    </xf>
    <xf numFmtId="0" fontId="34" fillId="16" borderId="30" xfId="0" applyFont="1" applyFill="1" applyBorder="1" applyAlignment="1">
      <alignment horizontal="center" wrapText="1"/>
    </xf>
    <xf numFmtId="0" fontId="33" fillId="17" borderId="21" xfId="0" applyFont="1" applyFill="1" applyBorder="1" applyAlignment="1">
      <alignment horizontal="center" vertical="center" wrapText="1"/>
    </xf>
    <xf numFmtId="0" fontId="33" fillId="17" borderId="29" xfId="0" applyFont="1" applyFill="1" applyBorder="1" applyAlignment="1">
      <alignment horizontal="center" vertical="center" wrapText="1"/>
    </xf>
    <xf numFmtId="0" fontId="35" fillId="10" borderId="29" xfId="0" applyFont="1" applyFill="1" applyBorder="1" applyAlignment="1">
      <alignment horizontal="center" vertical="center" wrapText="1"/>
    </xf>
    <xf numFmtId="0" fontId="35" fillId="10" borderId="31" xfId="0" applyFont="1" applyFill="1" applyBorder="1" applyAlignment="1">
      <alignment horizontal="center" vertical="center" wrapText="1"/>
    </xf>
    <xf numFmtId="0" fontId="36" fillId="15" borderId="41" xfId="0" applyFont="1" applyFill="1" applyBorder="1" applyAlignment="1">
      <alignment horizontal="center" wrapText="1"/>
    </xf>
    <xf numFmtId="0" fontId="36" fillId="15" borderId="42" xfId="0" applyFont="1" applyFill="1" applyBorder="1" applyAlignment="1">
      <alignment horizontal="center" wrapText="1"/>
    </xf>
    <xf numFmtId="166" fontId="32" fillId="15" borderId="35" xfId="0" applyNumberFormat="1" applyFont="1" applyFill="1" applyBorder="1" applyAlignment="1">
      <alignment horizontal="center" vertical="center"/>
    </xf>
    <xf numFmtId="166" fontId="32" fillId="15" borderId="40" xfId="0" applyNumberFormat="1" applyFont="1" applyFill="1" applyBorder="1" applyAlignment="1">
      <alignment horizontal="center" vertical="center"/>
    </xf>
    <xf numFmtId="166" fontId="32" fillId="15" borderId="26" xfId="0" applyNumberFormat="1" applyFont="1" applyFill="1" applyBorder="1" applyAlignment="1">
      <alignment horizontal="center" vertical="center"/>
    </xf>
    <xf numFmtId="166" fontId="32" fillId="15" borderId="32" xfId="0" applyNumberFormat="1" applyFont="1" applyFill="1" applyBorder="1" applyAlignment="1">
      <alignment horizontal="center" vertical="center"/>
    </xf>
    <xf numFmtId="0" fontId="17" fillId="10" borderId="18" xfId="0" applyFont="1" applyFill="1" applyBorder="1" applyAlignment="1">
      <alignment horizontal="center" wrapText="1"/>
    </xf>
    <xf numFmtId="0" fontId="17" fillId="10" borderId="19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31" fillId="9" borderId="21" xfId="0" applyFont="1" applyFill="1" applyBorder="1" applyAlignment="1">
      <alignment horizontal="center"/>
    </xf>
    <xf numFmtId="0" fontId="31" fillId="9" borderId="22" xfId="0" applyFont="1" applyFill="1" applyBorder="1" applyAlignment="1">
      <alignment horizontal="center"/>
    </xf>
    <xf numFmtId="0" fontId="31" fillId="9" borderId="20" xfId="0" applyFont="1" applyFill="1" applyBorder="1" applyAlignment="1">
      <alignment horizontal="center"/>
    </xf>
    <xf numFmtId="0" fontId="31" fillId="9" borderId="26" xfId="0" applyFont="1" applyFill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</cellXfs>
  <cellStyles count="40">
    <cellStyle name="Comma" xfId="38" builtinId="3"/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Normal" xfId="0" builtinId="0"/>
    <cellStyle name="Percent" xfId="39" builtinId="5"/>
  </cellStyles>
  <dxfs count="0"/>
  <tableStyles count="0" defaultTableStyle="TableStyleMedium9" defaultPivotStyle="PivotStyleMedium4"/>
  <colors>
    <mruColors>
      <color rgb="FF81B4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1044222</xdr:colOff>
      <xdr:row>23</xdr:row>
      <xdr:rowOff>18235</xdr:rowOff>
    </xdr:from>
    <xdr:to>
      <xdr:col>6</xdr:col>
      <xdr:colOff>785721</xdr:colOff>
      <xdr:row>27</xdr:row>
      <xdr:rowOff>268112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5B8144-DF0A-C37A-1531-33773D1E5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6333" y="9853679"/>
          <a:ext cx="1815832" cy="1632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261CE-5F58-6442-AA45-952D765B5B53}">
  <dimension ref="B1:J33"/>
  <sheetViews>
    <sheetView tabSelected="1" zoomScale="70" zoomScaleNormal="70" workbookViewId="0">
      <selection activeCell="D7" sqref="D7"/>
    </sheetView>
  </sheetViews>
  <sheetFormatPr baseColWidth="10" defaultRowHeight="16" x14ac:dyDescent="0.2"/>
  <cols>
    <col min="1" max="1" width="4.6640625" customWidth="1"/>
    <col min="2" max="2" width="9.6640625" customWidth="1"/>
    <col min="3" max="3" width="8.6640625" customWidth="1"/>
    <col min="4" max="4" width="57.83203125" customWidth="1"/>
    <col min="5" max="5" width="26.1640625" customWidth="1"/>
    <col min="6" max="6" width="27.1640625" customWidth="1"/>
    <col min="7" max="7" width="10.5" customWidth="1"/>
    <col min="8" max="8" width="10" customWidth="1"/>
    <col min="9" max="9" width="39.83203125" customWidth="1"/>
    <col min="10" max="10" width="6" bestFit="1" customWidth="1"/>
    <col min="11" max="11" width="25.6640625" customWidth="1"/>
    <col min="12" max="12" width="23.6640625" customWidth="1"/>
    <col min="14" max="14" width="16.33203125" bestFit="1" customWidth="1"/>
    <col min="15" max="15" width="13.83203125" customWidth="1"/>
    <col min="19" max="19" width="11.5" bestFit="1" customWidth="1"/>
  </cols>
  <sheetData>
    <row r="1" spans="2:10" ht="55" customHeight="1" thickBot="1" x14ac:dyDescent="0.25">
      <c r="B1" s="169"/>
      <c r="C1" s="170"/>
      <c r="D1" s="170"/>
      <c r="E1" s="170"/>
      <c r="F1" s="170"/>
      <c r="G1" s="170"/>
      <c r="H1" s="171"/>
    </row>
    <row r="2" spans="2:10" ht="82" customHeight="1" thickBot="1" x14ac:dyDescent="0.25">
      <c r="B2" s="119"/>
      <c r="C2" s="172"/>
      <c r="D2" s="173"/>
      <c r="E2" s="173"/>
      <c r="F2" s="173"/>
      <c r="G2" s="174"/>
      <c r="H2" s="125"/>
    </row>
    <row r="3" spans="2:10" ht="67" customHeight="1" x14ac:dyDescent="0.25">
      <c r="B3" s="119"/>
      <c r="C3" s="120"/>
      <c r="D3" s="195" t="s">
        <v>40</v>
      </c>
      <c r="E3" s="191" t="s">
        <v>41</v>
      </c>
      <c r="F3" s="192"/>
      <c r="G3" s="175"/>
      <c r="H3" s="125"/>
    </row>
    <row r="4" spans="2:10" ht="36" customHeight="1" thickBot="1" x14ac:dyDescent="0.45">
      <c r="B4" s="119"/>
      <c r="C4" s="120"/>
      <c r="D4" s="196"/>
      <c r="E4" s="193"/>
      <c r="F4" s="194"/>
      <c r="G4" s="176"/>
      <c r="H4" s="125"/>
    </row>
    <row r="5" spans="2:10" ht="73" thickBot="1" x14ac:dyDescent="0.25">
      <c r="B5" s="119"/>
      <c r="C5" s="120"/>
      <c r="D5" s="197" t="s">
        <v>69</v>
      </c>
      <c r="E5" s="177" t="s">
        <v>70</v>
      </c>
      <c r="F5" s="178" t="s">
        <v>71</v>
      </c>
      <c r="G5" s="124"/>
      <c r="H5" s="125"/>
    </row>
    <row r="6" spans="2:10" s="74" customFormat="1" ht="38" customHeight="1" thickBot="1" x14ac:dyDescent="0.3">
      <c r="B6" s="146"/>
      <c r="C6" s="179"/>
      <c r="D6" s="198"/>
      <c r="E6" s="180" t="s">
        <v>46</v>
      </c>
      <c r="F6" s="181">
        <v>85</v>
      </c>
      <c r="G6" s="175"/>
      <c r="H6" s="182"/>
    </row>
    <row r="7" spans="2:10" ht="29" thickBot="1" x14ac:dyDescent="0.35">
      <c r="B7" s="119"/>
      <c r="C7" s="120"/>
      <c r="D7" s="118" t="s">
        <v>76</v>
      </c>
      <c r="E7" s="185">
        <v>56</v>
      </c>
      <c r="F7" s="187">
        <v>0.02</v>
      </c>
      <c r="G7" s="124"/>
      <c r="H7" s="125"/>
    </row>
    <row r="8" spans="2:10" ht="20" thickBot="1" x14ac:dyDescent="0.3">
      <c r="B8" s="119"/>
      <c r="C8" s="120"/>
      <c r="D8" s="166">
        <f>F6-E7</f>
        <v>29</v>
      </c>
      <c r="E8" s="167" t="s">
        <v>65</v>
      </c>
      <c r="F8" s="168"/>
      <c r="G8" s="124"/>
      <c r="H8" s="125"/>
    </row>
    <row r="9" spans="2:10" ht="25" thickBot="1" x14ac:dyDescent="0.35">
      <c r="B9" s="119"/>
      <c r="C9" s="120"/>
      <c r="D9" s="165" t="s">
        <v>51</v>
      </c>
      <c r="E9" s="186">
        <v>100000000</v>
      </c>
      <c r="F9" s="163">
        <f>-FV(F7,D8,0,E9)</f>
        <v>177584469.02974051</v>
      </c>
      <c r="G9" s="164"/>
      <c r="H9" s="125"/>
    </row>
    <row r="10" spans="2:10" ht="18" x14ac:dyDescent="0.2">
      <c r="B10" s="119"/>
      <c r="C10" s="120"/>
      <c r="D10" s="121" t="s">
        <v>72</v>
      </c>
      <c r="E10" s="122">
        <f>13990000*2</f>
        <v>27980000</v>
      </c>
      <c r="F10" s="123">
        <f>E10</f>
        <v>27980000</v>
      </c>
      <c r="G10" s="124"/>
      <c r="H10" s="125"/>
      <c r="J10" s="57"/>
    </row>
    <row r="11" spans="2:10" ht="20" thickBot="1" x14ac:dyDescent="0.25">
      <c r="B11" s="119"/>
      <c r="C11" s="120"/>
      <c r="D11" s="126" t="s">
        <v>3</v>
      </c>
      <c r="E11" s="122">
        <f>E9-E10</f>
        <v>72020000</v>
      </c>
      <c r="F11" s="123">
        <f>F9-F10</f>
        <v>149604469.02974051</v>
      </c>
      <c r="G11" s="124"/>
      <c r="H11" s="125"/>
    </row>
    <row r="12" spans="2:10" ht="24" customHeight="1" x14ac:dyDescent="0.25">
      <c r="B12" s="119"/>
      <c r="C12" s="120"/>
      <c r="D12" s="199" t="s">
        <v>73</v>
      </c>
      <c r="E12" s="201">
        <f>E11*0.4</f>
        <v>28808000</v>
      </c>
      <c r="F12" s="203">
        <f>F11*0.4</f>
        <v>59841787.611896209</v>
      </c>
      <c r="G12" s="127"/>
      <c r="H12" s="125"/>
    </row>
    <row r="13" spans="2:10" ht="22" thickBot="1" x14ac:dyDescent="0.3">
      <c r="B13" s="119"/>
      <c r="C13" s="120"/>
      <c r="D13" s="200"/>
      <c r="E13" s="202"/>
      <c r="F13" s="204"/>
      <c r="G13" s="127"/>
      <c r="H13" s="125"/>
    </row>
    <row r="14" spans="2:10" ht="22" thickBot="1" x14ac:dyDescent="0.3">
      <c r="B14" s="119"/>
      <c r="C14" s="120"/>
      <c r="D14" s="128" t="s">
        <v>74</v>
      </c>
      <c r="E14" s="129">
        <f>(E11-E12)+E10</f>
        <v>71192000</v>
      </c>
      <c r="F14" s="130">
        <f>(F11-F12)+F10</f>
        <v>117742681.4178443</v>
      </c>
      <c r="G14" s="127"/>
      <c r="H14" s="125"/>
    </row>
    <row r="15" spans="2:10" ht="19" thickTop="1" x14ac:dyDescent="0.2">
      <c r="B15" s="119"/>
      <c r="C15" s="120"/>
      <c r="D15" s="121"/>
      <c r="E15" s="41"/>
      <c r="F15" s="131"/>
      <c r="G15" s="124"/>
      <c r="H15" s="125"/>
    </row>
    <row r="16" spans="2:10" ht="18" x14ac:dyDescent="0.2">
      <c r="B16" s="119"/>
      <c r="C16" s="120"/>
      <c r="D16" s="121"/>
      <c r="E16" s="41"/>
      <c r="F16" s="131"/>
      <c r="G16" s="124"/>
      <c r="H16" s="125"/>
    </row>
    <row r="17" spans="2:8" ht="25" thickBot="1" x14ac:dyDescent="0.35">
      <c r="B17" s="119"/>
      <c r="C17" s="120"/>
      <c r="D17" s="132" t="s">
        <v>66</v>
      </c>
      <c r="E17" s="133">
        <f>E12</f>
        <v>28808000</v>
      </c>
      <c r="F17" s="134">
        <f>F12</f>
        <v>59841787.611896209</v>
      </c>
      <c r="G17" s="135"/>
      <c r="H17" s="125"/>
    </row>
    <row r="18" spans="2:8" ht="29" customHeight="1" thickBot="1" x14ac:dyDescent="0.25">
      <c r="B18" s="119"/>
      <c r="C18" s="120"/>
      <c r="D18" s="136" t="s">
        <v>67</v>
      </c>
      <c r="E18" s="137">
        <f>E9-E12</f>
        <v>71192000</v>
      </c>
      <c r="F18" s="138">
        <f>F14</f>
        <v>117742681.4178443</v>
      </c>
      <c r="G18" s="139"/>
      <c r="H18" s="125"/>
    </row>
    <row r="19" spans="2:8" ht="55" customHeight="1" thickBot="1" x14ac:dyDescent="0.25">
      <c r="B19" s="119"/>
      <c r="C19" s="120"/>
      <c r="D19" s="140" t="s">
        <v>75</v>
      </c>
      <c r="E19" s="141">
        <f>1-(E18/E9)</f>
        <v>0.28808</v>
      </c>
      <c r="F19" s="142">
        <f>1-(F18/F9)</f>
        <v>0.33697647062747571</v>
      </c>
      <c r="G19" s="139"/>
      <c r="H19" s="125"/>
    </row>
    <row r="20" spans="2:8" ht="35" customHeight="1" x14ac:dyDescent="0.25">
      <c r="B20" s="119"/>
      <c r="C20" s="120"/>
      <c r="D20" s="143" t="s">
        <v>27</v>
      </c>
      <c r="E20" s="144"/>
      <c r="F20" s="145"/>
      <c r="G20" s="124"/>
      <c r="H20" s="125"/>
    </row>
    <row r="21" spans="2:8" s="74" customFormat="1" ht="21" x14ac:dyDescent="0.25">
      <c r="B21" s="146"/>
      <c r="C21" s="120"/>
      <c r="D21" s="147" t="s">
        <v>64</v>
      </c>
      <c r="E21" s="144"/>
      <c r="F21" s="145"/>
      <c r="G21" s="124"/>
      <c r="H21" s="125"/>
    </row>
    <row r="22" spans="2:8" ht="19" x14ac:dyDescent="0.25">
      <c r="B22" s="119"/>
      <c r="C22" s="120"/>
      <c r="D22" s="147" t="s">
        <v>63</v>
      </c>
      <c r="E22" s="144"/>
      <c r="F22" s="145"/>
      <c r="G22" s="124"/>
      <c r="H22" s="125"/>
    </row>
    <row r="23" spans="2:8" ht="20" thickBot="1" x14ac:dyDescent="0.3">
      <c r="B23" s="119"/>
      <c r="C23" s="120"/>
      <c r="D23" s="148" t="s">
        <v>68</v>
      </c>
      <c r="E23" s="149"/>
      <c r="F23" s="150"/>
      <c r="G23" s="124"/>
      <c r="H23" s="125"/>
    </row>
    <row r="24" spans="2:8" ht="45" customHeight="1" thickBot="1" x14ac:dyDescent="0.25">
      <c r="B24" s="119"/>
      <c r="C24" s="120"/>
      <c r="D24" s="151"/>
      <c r="E24" s="151"/>
      <c r="F24" s="151"/>
      <c r="G24" s="152"/>
      <c r="H24" s="125"/>
    </row>
    <row r="25" spans="2:8" ht="25" thickBot="1" x14ac:dyDescent="0.25">
      <c r="B25" s="119"/>
      <c r="C25" s="120"/>
      <c r="D25" s="183" t="s">
        <v>77</v>
      </c>
      <c r="E25" s="184" t="s">
        <v>55</v>
      </c>
      <c r="F25" s="151"/>
      <c r="G25" s="124"/>
      <c r="H25" s="125"/>
    </row>
    <row r="26" spans="2:8" ht="19" x14ac:dyDescent="0.25">
      <c r="B26" s="119"/>
      <c r="C26" s="120"/>
      <c r="D26" s="188" t="s">
        <v>59</v>
      </c>
      <c r="E26" s="153" t="s">
        <v>56</v>
      </c>
      <c r="F26" s="151"/>
      <c r="G26" s="124"/>
      <c r="H26" s="125"/>
    </row>
    <row r="27" spans="2:8" ht="19" x14ac:dyDescent="0.25">
      <c r="B27" s="119"/>
      <c r="C27" s="120"/>
      <c r="D27" s="189" t="s">
        <v>60</v>
      </c>
      <c r="E27" s="154" t="s">
        <v>57</v>
      </c>
      <c r="F27" s="151"/>
      <c r="G27" s="124"/>
      <c r="H27" s="125"/>
    </row>
    <row r="28" spans="2:8" ht="22" customHeight="1" thickBot="1" x14ac:dyDescent="0.3">
      <c r="B28" s="119"/>
      <c r="C28" s="155"/>
      <c r="D28" s="190" t="s">
        <v>61</v>
      </c>
      <c r="E28" s="156" t="s">
        <v>58</v>
      </c>
      <c r="F28" s="157"/>
      <c r="G28" s="158"/>
      <c r="H28" s="125"/>
    </row>
    <row r="29" spans="2:8" x14ac:dyDescent="0.2">
      <c r="B29" s="119"/>
      <c r="C29" s="159"/>
      <c r="D29" s="159"/>
      <c r="E29" s="159"/>
      <c r="F29" s="159"/>
      <c r="G29" s="159"/>
      <c r="H29" s="125"/>
    </row>
    <row r="30" spans="2:8" x14ac:dyDescent="0.2">
      <c r="B30" s="119"/>
      <c r="C30" s="159"/>
      <c r="D30" s="159"/>
      <c r="E30" s="159"/>
      <c r="F30" s="159"/>
      <c r="G30" s="159"/>
      <c r="H30" s="125"/>
    </row>
    <row r="31" spans="2:8" ht="20" customHeight="1" thickBot="1" x14ac:dyDescent="0.25">
      <c r="B31" s="160"/>
      <c r="C31" s="161"/>
      <c r="D31" s="161"/>
      <c r="E31" s="161"/>
      <c r="F31" s="161"/>
      <c r="G31" s="161"/>
      <c r="H31" s="162"/>
    </row>
    <row r="33" spans="9:9" x14ac:dyDescent="0.2">
      <c r="I33" s="28"/>
    </row>
  </sheetData>
  <sheetProtection sheet="1" selectLockedCells="1"/>
  <mergeCells count="6">
    <mergeCell ref="E3:F4"/>
    <mergeCell ref="D3:D4"/>
    <mergeCell ref="D5:D6"/>
    <mergeCell ref="D12:D13"/>
    <mergeCell ref="E12:E13"/>
    <mergeCell ref="F12:F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3"/>
  <sheetViews>
    <sheetView zoomScale="88" zoomScaleNormal="88" workbookViewId="0">
      <selection sqref="A1:XFD1048576"/>
    </sheetView>
  </sheetViews>
  <sheetFormatPr baseColWidth="10" defaultRowHeight="16" x14ac:dyDescent="0.2"/>
  <cols>
    <col min="1" max="1" width="5.6640625" customWidth="1"/>
    <col min="2" max="2" width="46.83203125" customWidth="1"/>
    <col min="3" max="3" width="23" customWidth="1"/>
    <col min="4" max="4" width="23.6640625" customWidth="1"/>
    <col min="5" max="5" width="3.33203125" customWidth="1"/>
    <col min="6" max="6" width="22.33203125" customWidth="1"/>
    <col min="7" max="7" width="27" customWidth="1"/>
    <col min="8" max="8" width="3.33203125" customWidth="1"/>
    <col min="9" max="9" width="25.6640625" customWidth="1"/>
    <col min="10" max="10" width="23.6640625" customWidth="1"/>
    <col min="12" max="12" width="16.33203125" bestFit="1" customWidth="1"/>
    <col min="13" max="13" width="13.83203125" customWidth="1"/>
    <col min="17" max="17" width="11.5" bestFit="1" customWidth="1"/>
  </cols>
  <sheetData>
    <row r="1" spans="2:17" ht="67" customHeight="1" thickBot="1" x14ac:dyDescent="0.35">
      <c r="B1" s="205" t="s">
        <v>40</v>
      </c>
      <c r="D1" s="7"/>
      <c r="E1" s="7"/>
      <c r="F1" s="215"/>
      <c r="G1" s="215"/>
    </row>
    <row r="2" spans="2:17" ht="36" customHeight="1" thickBot="1" x14ac:dyDescent="0.45">
      <c r="B2" s="206"/>
      <c r="C2" s="209" t="s">
        <v>41</v>
      </c>
      <c r="D2" s="210"/>
      <c r="E2" s="211"/>
      <c r="F2" s="210"/>
      <c r="G2" s="210"/>
      <c r="H2" s="211"/>
      <c r="I2" s="210"/>
      <c r="J2" s="212"/>
    </row>
    <row r="3" spans="2:17" ht="42" customHeight="1" x14ac:dyDescent="0.25">
      <c r="C3" s="213" t="s">
        <v>6</v>
      </c>
      <c r="D3" s="214"/>
      <c r="F3" s="213" t="s">
        <v>38</v>
      </c>
      <c r="G3" s="214"/>
      <c r="I3" s="213" t="s">
        <v>39</v>
      </c>
      <c r="J3" s="214"/>
    </row>
    <row r="4" spans="2:17" s="74" customFormat="1" ht="22" thickBot="1" x14ac:dyDescent="0.3">
      <c r="B4" s="80" t="s">
        <v>45</v>
      </c>
      <c r="C4" s="72" t="s">
        <v>46</v>
      </c>
      <c r="D4" s="75">
        <v>85</v>
      </c>
      <c r="E4" s="76"/>
      <c r="F4" s="72" t="s">
        <v>46</v>
      </c>
      <c r="G4" s="77">
        <f>D4</f>
        <v>85</v>
      </c>
      <c r="H4" s="76"/>
      <c r="I4" s="72" t="s">
        <v>46</v>
      </c>
      <c r="J4" s="73">
        <f>D4</f>
        <v>85</v>
      </c>
    </row>
    <row r="5" spans="2:17" ht="25" thickBot="1" x14ac:dyDescent="0.35">
      <c r="B5" s="78" t="s">
        <v>44</v>
      </c>
      <c r="C5" s="85">
        <v>78</v>
      </c>
      <c r="D5" s="86">
        <v>0.04</v>
      </c>
      <c r="E5" s="5"/>
      <c r="F5" s="33">
        <f>C5</f>
        <v>78</v>
      </c>
      <c r="G5" s="58">
        <f>D5</f>
        <v>0.04</v>
      </c>
      <c r="H5" s="5"/>
      <c r="I5" s="33">
        <f>C5</f>
        <v>78</v>
      </c>
      <c r="J5" s="58">
        <f>D5</f>
        <v>0.04</v>
      </c>
      <c r="Q5" s="56"/>
    </row>
    <row r="6" spans="2:17" ht="20" thickBot="1" x14ac:dyDescent="0.3">
      <c r="B6" s="81">
        <f>D4-C5</f>
        <v>7</v>
      </c>
      <c r="C6" s="65"/>
      <c r="D6" s="87"/>
      <c r="E6" s="5"/>
      <c r="F6" s="31" t="s">
        <v>24</v>
      </c>
      <c r="G6" s="32">
        <v>16700000</v>
      </c>
      <c r="H6" s="5"/>
      <c r="I6" s="31" t="s">
        <v>24</v>
      </c>
      <c r="J6" s="32">
        <f>G6</f>
        <v>16700000</v>
      </c>
    </row>
    <row r="7" spans="2:17" ht="25" thickBot="1" x14ac:dyDescent="0.35">
      <c r="B7" s="66" t="s">
        <v>51</v>
      </c>
      <c r="C7" s="88">
        <v>65000000</v>
      </c>
      <c r="D7" s="89">
        <f>-FV(D5,B6,0,C7)</f>
        <v>85535565.65032962</v>
      </c>
      <c r="E7" s="35"/>
      <c r="F7" s="34">
        <f>C7</f>
        <v>65000000</v>
      </c>
      <c r="G7" s="89">
        <f>D7</f>
        <v>85535565.65032962</v>
      </c>
      <c r="H7" s="35"/>
      <c r="I7" s="98">
        <f>C7</f>
        <v>65000000</v>
      </c>
      <c r="J7" s="36">
        <f>D7</f>
        <v>85535565.65032962</v>
      </c>
    </row>
    <row r="8" spans="2:17" ht="19" x14ac:dyDescent="0.25">
      <c r="B8" s="82" t="s">
        <v>47</v>
      </c>
      <c r="C8" s="37">
        <f>13610000*2</f>
        <v>27220000</v>
      </c>
      <c r="D8" s="90">
        <f>C8</f>
        <v>27220000</v>
      </c>
      <c r="E8" s="5"/>
      <c r="F8" s="37">
        <f>C8</f>
        <v>27220000</v>
      </c>
      <c r="G8" s="90">
        <f>C8</f>
        <v>27220000</v>
      </c>
      <c r="H8" s="5"/>
      <c r="I8" s="99">
        <f>C8</f>
        <v>27220000</v>
      </c>
      <c r="J8" s="38">
        <f>C8</f>
        <v>27220000</v>
      </c>
      <c r="Q8" s="57"/>
    </row>
    <row r="9" spans="2:17" ht="20" x14ac:dyDescent="0.25">
      <c r="B9" s="83" t="s">
        <v>3</v>
      </c>
      <c r="C9" s="37">
        <f>C7-C8</f>
        <v>37780000</v>
      </c>
      <c r="D9" s="90">
        <f>D7-D8</f>
        <v>58315565.65032962</v>
      </c>
      <c r="E9" s="5"/>
      <c r="F9" s="37">
        <f>F7-F8</f>
        <v>37780000</v>
      </c>
      <c r="G9" s="90">
        <f>G7-G8</f>
        <v>58315565.65032962</v>
      </c>
      <c r="H9" s="5"/>
      <c r="I9" s="99">
        <f>I7-I8</f>
        <v>37780000</v>
      </c>
      <c r="J9" s="38">
        <f>J7-J8</f>
        <v>58315565.65032962</v>
      </c>
    </row>
    <row r="10" spans="2:17" ht="21" x14ac:dyDescent="0.25">
      <c r="B10" s="82" t="s">
        <v>5</v>
      </c>
      <c r="C10" s="68">
        <f>C9*0.4</f>
        <v>15112000</v>
      </c>
      <c r="D10" s="69">
        <f>D9*0.4</f>
        <v>23326226.260131851</v>
      </c>
      <c r="E10" s="21"/>
      <c r="F10" s="68">
        <f>F9*0.4</f>
        <v>15112000</v>
      </c>
      <c r="G10" s="69">
        <f>G9*0.4</f>
        <v>23326226.260131851</v>
      </c>
      <c r="H10" s="21"/>
      <c r="I10" s="68">
        <f>I9*0.4</f>
        <v>15112000</v>
      </c>
      <c r="J10" s="69">
        <f>J9*0.4</f>
        <v>23326226.260131851</v>
      </c>
    </row>
    <row r="11" spans="2:17" ht="21" x14ac:dyDescent="0.25">
      <c r="B11" s="82" t="s">
        <v>43</v>
      </c>
      <c r="C11" s="68">
        <f>C10</f>
        <v>15112000</v>
      </c>
      <c r="D11" s="69">
        <f>D10</f>
        <v>23326226.260131851</v>
      </c>
      <c r="E11" s="21"/>
      <c r="F11" s="68">
        <v>0</v>
      </c>
      <c r="G11" s="69">
        <f>G10-G6</f>
        <v>6626226.2601318508</v>
      </c>
      <c r="H11" s="21"/>
      <c r="I11" s="68">
        <v>0</v>
      </c>
      <c r="J11" s="69">
        <f>J10-J6</f>
        <v>6626226.2601318508</v>
      </c>
    </row>
    <row r="12" spans="2:17" ht="22" thickBot="1" x14ac:dyDescent="0.3">
      <c r="B12" s="82" t="s">
        <v>4</v>
      </c>
      <c r="C12" s="39">
        <f>(C9-C10)+C8</f>
        <v>49888000</v>
      </c>
      <c r="D12" s="40">
        <f>(D9-D10)+D8</f>
        <v>62209339.390197769</v>
      </c>
      <c r="E12" s="21"/>
      <c r="F12" s="93">
        <f>(F9-F10)+F8</f>
        <v>49888000</v>
      </c>
      <c r="G12" s="40">
        <f>(G9-G10)+G8</f>
        <v>62209339.390197769</v>
      </c>
      <c r="H12" s="21"/>
      <c r="I12" s="39">
        <f>(I9-I10)+I8</f>
        <v>49888000</v>
      </c>
      <c r="J12" s="40">
        <f>(J9-J10)+J8</f>
        <v>62209339.390197769</v>
      </c>
      <c r="L12" s="61" t="s">
        <v>49</v>
      </c>
      <c r="M12" s="62" t="s">
        <v>50</v>
      </c>
    </row>
    <row r="13" spans="2:17" ht="26" thickTop="1" thickBot="1" x14ac:dyDescent="0.35">
      <c r="B13" s="82" t="s">
        <v>48</v>
      </c>
      <c r="C13" s="41" t="s">
        <v>7</v>
      </c>
      <c r="D13" s="42" t="s">
        <v>7</v>
      </c>
      <c r="E13" s="5"/>
      <c r="F13" s="94">
        <v>200000</v>
      </c>
      <c r="G13" s="95">
        <f>F13*B6</f>
        <v>1400000</v>
      </c>
      <c r="H13" s="5"/>
      <c r="I13" s="100" t="s">
        <v>7</v>
      </c>
      <c r="J13" s="42" t="s">
        <v>7</v>
      </c>
      <c r="L13" s="6">
        <v>1000000</v>
      </c>
      <c r="M13" s="6"/>
    </row>
    <row r="14" spans="2:17" ht="25" thickBot="1" x14ac:dyDescent="0.35">
      <c r="B14" s="82" t="s">
        <v>16</v>
      </c>
      <c r="C14" s="41" t="s">
        <v>7</v>
      </c>
      <c r="D14" s="42" t="s">
        <v>7</v>
      </c>
      <c r="E14" s="5"/>
      <c r="F14" s="41" t="s">
        <v>7</v>
      </c>
      <c r="G14" s="42" t="s">
        <v>7</v>
      </c>
      <c r="H14" s="5"/>
      <c r="I14" s="101">
        <v>150000</v>
      </c>
      <c r="J14" s="53">
        <f>I14*20</f>
        <v>3000000</v>
      </c>
    </row>
    <row r="15" spans="2:17" ht="20" thickBot="1" x14ac:dyDescent="0.3">
      <c r="B15" s="84" t="s">
        <v>2</v>
      </c>
      <c r="C15" s="91">
        <f>C10</f>
        <v>15112000</v>
      </c>
      <c r="D15" s="92">
        <f>D10</f>
        <v>23326226.260131851</v>
      </c>
      <c r="E15" s="43"/>
      <c r="F15" s="96">
        <f>F13</f>
        <v>200000</v>
      </c>
      <c r="G15" s="97">
        <f>G13</f>
        <v>1400000</v>
      </c>
      <c r="H15" s="43"/>
      <c r="I15" s="102">
        <f>I14</f>
        <v>150000</v>
      </c>
      <c r="J15" s="52">
        <f>J14</f>
        <v>3000000</v>
      </c>
    </row>
    <row r="16" spans="2:17" ht="29" customHeight="1" thickTop="1" x14ac:dyDescent="0.3">
      <c r="B16" s="63" t="s">
        <v>36</v>
      </c>
      <c r="C16" s="44">
        <f>C7-C10</f>
        <v>49888000</v>
      </c>
      <c r="D16" s="54">
        <f>D12</f>
        <v>62209339.390197769</v>
      </c>
      <c r="E16" s="45"/>
      <c r="F16" s="103">
        <f>F7-F10-F13+G6</f>
        <v>66388000</v>
      </c>
      <c r="G16" s="55">
        <f>G7-G10+G6-G15</f>
        <v>77509339.390197769</v>
      </c>
      <c r="H16" s="45"/>
      <c r="I16" s="103">
        <f>I7-I10-I15+J6</f>
        <v>66438000</v>
      </c>
      <c r="J16" s="55">
        <f>J7-J10+J6-J14</f>
        <v>75909339.390197769</v>
      </c>
      <c r="L16" s="2"/>
    </row>
    <row r="17" spans="2:12" ht="21" x14ac:dyDescent="0.25">
      <c r="C17" s="28"/>
      <c r="D17" s="28"/>
      <c r="E17" s="28"/>
      <c r="F17" s="28"/>
      <c r="G17" s="28"/>
      <c r="H17" s="28"/>
      <c r="I17" s="29"/>
      <c r="J17" s="30">
        <f>J16-G16</f>
        <v>-1600000</v>
      </c>
      <c r="K17" t="s">
        <v>25</v>
      </c>
    </row>
    <row r="19" spans="2:12" ht="17" thickBot="1" x14ac:dyDescent="0.25"/>
    <row r="20" spans="2:12" ht="48" customHeight="1" thickBot="1" x14ac:dyDescent="0.4">
      <c r="B20" s="71" t="s">
        <v>54</v>
      </c>
      <c r="C20" s="207" t="s">
        <v>6</v>
      </c>
      <c r="D20" s="207"/>
      <c r="E20" s="79"/>
      <c r="F20" s="207" t="s">
        <v>38</v>
      </c>
      <c r="G20" s="207"/>
      <c r="H20" s="79"/>
      <c r="I20" s="207" t="s">
        <v>39</v>
      </c>
      <c r="J20" s="208"/>
    </row>
    <row r="21" spans="2:12" s="74" customFormat="1" ht="22" thickBot="1" x14ac:dyDescent="0.3">
      <c r="B21" s="104" t="s">
        <v>46</v>
      </c>
      <c r="C21" s="72" t="s">
        <v>46</v>
      </c>
      <c r="D21" s="73">
        <f>D4</f>
        <v>85</v>
      </c>
      <c r="E21" s="21"/>
      <c r="F21" s="72" t="s">
        <v>46</v>
      </c>
      <c r="G21" s="73">
        <f>D4</f>
        <v>85</v>
      </c>
      <c r="H21" s="21"/>
      <c r="I21" s="72" t="s">
        <v>46</v>
      </c>
      <c r="J21" s="73">
        <f>D4</f>
        <v>85</v>
      </c>
    </row>
    <row r="22" spans="2:12" ht="25" thickBot="1" x14ac:dyDescent="0.35">
      <c r="B22" s="70">
        <f>D21-C22</f>
        <v>7</v>
      </c>
      <c r="C22" s="107">
        <f>C5</f>
        <v>78</v>
      </c>
      <c r="D22" s="108">
        <f>D5</f>
        <v>0.04</v>
      </c>
      <c r="E22" s="60"/>
      <c r="F22" s="33">
        <f>C5</f>
        <v>78</v>
      </c>
      <c r="G22" s="58">
        <f>D5</f>
        <v>0.04</v>
      </c>
      <c r="H22" s="59"/>
      <c r="I22" s="33">
        <f>C5</f>
        <v>78</v>
      </c>
      <c r="J22" s="58">
        <f>D5</f>
        <v>0.04</v>
      </c>
      <c r="K22" s="10"/>
      <c r="L22" s="10"/>
    </row>
    <row r="23" spans="2:12" ht="20" thickBot="1" x14ac:dyDescent="0.3">
      <c r="B23" s="105"/>
      <c r="C23" s="65"/>
      <c r="D23" s="109"/>
      <c r="E23" s="5"/>
      <c r="F23" s="31" t="s">
        <v>24</v>
      </c>
      <c r="G23" s="64">
        <f>G6</f>
        <v>16700000</v>
      </c>
      <c r="H23" s="59"/>
      <c r="I23" s="31" t="s">
        <v>24</v>
      </c>
      <c r="J23" s="64">
        <f>G6</f>
        <v>16700000</v>
      </c>
      <c r="K23" s="10"/>
      <c r="L23" s="10"/>
    </row>
    <row r="24" spans="2:12" ht="25" thickBot="1" x14ac:dyDescent="0.35">
      <c r="B24" s="65" t="s">
        <v>37</v>
      </c>
      <c r="C24" s="110">
        <f>C7</f>
        <v>65000000</v>
      </c>
      <c r="D24" s="89">
        <f>D7</f>
        <v>85535565.65032962</v>
      </c>
      <c r="E24" s="46"/>
      <c r="F24" s="34">
        <f>C24</f>
        <v>65000000</v>
      </c>
      <c r="G24" s="89">
        <f>D24</f>
        <v>85535565.65032962</v>
      </c>
      <c r="H24" s="46"/>
      <c r="I24" s="98">
        <f>C24</f>
        <v>65000000</v>
      </c>
      <c r="J24" s="36">
        <f>D24</f>
        <v>85535565.65032962</v>
      </c>
    </row>
    <row r="25" spans="2:12" ht="19" x14ac:dyDescent="0.25">
      <c r="B25" s="82" t="s">
        <v>34</v>
      </c>
      <c r="C25" s="37">
        <f>6200000*2</f>
        <v>12400000</v>
      </c>
      <c r="D25" s="90">
        <f>C25</f>
        <v>12400000</v>
      </c>
      <c r="E25" s="47"/>
      <c r="F25" s="37">
        <f>C25</f>
        <v>12400000</v>
      </c>
      <c r="G25" s="90">
        <f>C25</f>
        <v>12400000</v>
      </c>
      <c r="H25" s="47"/>
      <c r="I25" s="99">
        <f>C25</f>
        <v>12400000</v>
      </c>
      <c r="J25" s="38">
        <f>C25</f>
        <v>12400000</v>
      </c>
    </row>
    <row r="26" spans="2:12" ht="20" x14ac:dyDescent="0.25">
      <c r="B26" s="83" t="s">
        <v>3</v>
      </c>
      <c r="C26" s="37">
        <f>C24-C25</f>
        <v>52600000</v>
      </c>
      <c r="D26" s="90">
        <f>D24-D25</f>
        <v>73135565.65032962</v>
      </c>
      <c r="E26" s="47"/>
      <c r="F26" s="37">
        <f>F24-F25</f>
        <v>52600000</v>
      </c>
      <c r="G26" s="90">
        <f>G24-G25</f>
        <v>73135565.65032962</v>
      </c>
      <c r="H26" s="47"/>
      <c r="I26" s="99">
        <f>I24-I25</f>
        <v>52600000</v>
      </c>
      <c r="J26" s="38">
        <f>J24-J25</f>
        <v>73135565.65032962</v>
      </c>
    </row>
    <row r="27" spans="2:12" ht="21" x14ac:dyDescent="0.25">
      <c r="B27" s="82" t="s">
        <v>5</v>
      </c>
      <c r="C27" s="68">
        <f>C26*0.4</f>
        <v>21040000</v>
      </c>
      <c r="D27" s="69">
        <f>D26*0.4</f>
        <v>29254226.260131851</v>
      </c>
      <c r="E27" s="48"/>
      <c r="F27" s="68">
        <f>C27</f>
        <v>21040000</v>
      </c>
      <c r="G27" s="69">
        <f>G26*0.4</f>
        <v>29254226.260131851</v>
      </c>
      <c r="H27" s="48"/>
      <c r="I27" s="68">
        <f>C27</f>
        <v>21040000</v>
      </c>
      <c r="J27" s="69">
        <f>J26*0.4</f>
        <v>29254226.260131851</v>
      </c>
    </row>
    <row r="28" spans="2:12" ht="21" x14ac:dyDescent="0.25">
      <c r="B28" s="82" t="s">
        <v>43</v>
      </c>
      <c r="C28" s="68">
        <f>C27</f>
        <v>21040000</v>
      </c>
      <c r="D28" s="111">
        <f>D27</f>
        <v>29254226.260131851</v>
      </c>
      <c r="E28" s="48"/>
      <c r="F28" s="68">
        <f>F27-G6</f>
        <v>4340000</v>
      </c>
      <c r="G28" s="69">
        <f>G27-G6</f>
        <v>12554226.260131851</v>
      </c>
      <c r="H28" s="48"/>
      <c r="I28" s="68">
        <f>I27-J6</f>
        <v>4340000</v>
      </c>
      <c r="J28" s="69">
        <f>J27-J6</f>
        <v>12554226.260131851</v>
      </c>
    </row>
    <row r="29" spans="2:12" ht="22" thickBot="1" x14ac:dyDescent="0.3">
      <c r="B29" s="82" t="s">
        <v>4</v>
      </c>
      <c r="C29" s="39">
        <f>(C26-C27)+C25</f>
        <v>43960000</v>
      </c>
      <c r="D29" s="40">
        <f>(D26-D27)+D25</f>
        <v>56281339.390197769</v>
      </c>
      <c r="E29" s="48"/>
      <c r="F29" s="93">
        <f>(F26-F27)+F25</f>
        <v>43960000</v>
      </c>
      <c r="G29" s="40">
        <f>(G26-G27)+G25</f>
        <v>56281339.390197769</v>
      </c>
      <c r="H29" s="48"/>
      <c r="I29" s="39">
        <f>(I26-I27)+I25</f>
        <v>43960000</v>
      </c>
      <c r="J29" s="40">
        <f>(J26-J27)+J25</f>
        <v>56281339.390197769</v>
      </c>
    </row>
    <row r="30" spans="2:12" ht="26" thickTop="1" thickBot="1" x14ac:dyDescent="0.35">
      <c r="B30" s="82" t="s">
        <v>23</v>
      </c>
      <c r="C30" s="49" t="s">
        <v>7</v>
      </c>
      <c r="D30" s="50" t="s">
        <v>7</v>
      </c>
      <c r="E30" s="47"/>
      <c r="F30" s="114">
        <f>F13</f>
        <v>200000</v>
      </c>
      <c r="G30" s="95">
        <f>G13</f>
        <v>1400000</v>
      </c>
      <c r="H30" s="47"/>
      <c r="I30" s="116" t="s">
        <v>7</v>
      </c>
      <c r="J30" s="50" t="s">
        <v>7</v>
      </c>
    </row>
    <row r="31" spans="2:12" ht="25" thickBot="1" x14ac:dyDescent="0.35">
      <c r="B31" s="82" t="s">
        <v>16</v>
      </c>
      <c r="C31" s="49" t="s">
        <v>7</v>
      </c>
      <c r="D31" s="50" t="s">
        <v>7</v>
      </c>
      <c r="E31" s="47"/>
      <c r="F31" s="49" t="s">
        <v>7</v>
      </c>
      <c r="G31" s="50" t="s">
        <v>7</v>
      </c>
      <c r="H31" s="47"/>
      <c r="I31" s="117">
        <f>I14</f>
        <v>150000</v>
      </c>
      <c r="J31" s="53">
        <f>J14</f>
        <v>3000000</v>
      </c>
    </row>
    <row r="32" spans="2:12" ht="20" thickBot="1" x14ac:dyDescent="0.3">
      <c r="B32" s="84" t="s">
        <v>2</v>
      </c>
      <c r="C32" s="51">
        <f>C27</f>
        <v>21040000</v>
      </c>
      <c r="D32" s="112">
        <f>D27</f>
        <v>29254226.260131851</v>
      </c>
      <c r="E32" s="47"/>
      <c r="F32" s="115">
        <f>F30</f>
        <v>200000</v>
      </c>
      <c r="G32" s="52">
        <f>G30</f>
        <v>1400000</v>
      </c>
      <c r="H32" s="47"/>
      <c r="I32" s="102">
        <f>I31</f>
        <v>150000</v>
      </c>
      <c r="J32" s="52">
        <f>J31</f>
        <v>3000000</v>
      </c>
    </row>
    <row r="33" spans="2:12" ht="27" customHeight="1" thickTop="1" x14ac:dyDescent="0.3">
      <c r="B33" s="106" t="s">
        <v>36</v>
      </c>
      <c r="C33" s="44">
        <f>C24-C27</f>
        <v>43960000</v>
      </c>
      <c r="D33" s="113">
        <f>D29</f>
        <v>56281339.390197769</v>
      </c>
      <c r="E33" s="45"/>
      <c r="F33" s="103">
        <f>F24-F27-F30+G6</f>
        <v>60460000</v>
      </c>
      <c r="G33" s="55">
        <f>G24-G27+G19-G32</f>
        <v>54881339.390197769</v>
      </c>
      <c r="H33" s="45"/>
      <c r="I33" s="103">
        <f>I24-I27-I32+J6</f>
        <v>60510000</v>
      </c>
      <c r="J33" s="55">
        <f>J24-J27-J31+J6</f>
        <v>69981339.390197769</v>
      </c>
      <c r="L33" s="2"/>
    </row>
    <row r="34" spans="2:12" ht="21" x14ac:dyDescent="0.25">
      <c r="C34" s="28"/>
      <c r="D34" s="28"/>
      <c r="E34" s="28"/>
      <c r="F34" s="28"/>
      <c r="G34" s="28"/>
      <c r="H34" s="28"/>
      <c r="I34" s="29"/>
      <c r="J34" s="30">
        <f>J33-G33</f>
        <v>15100000</v>
      </c>
      <c r="K34" t="s">
        <v>25</v>
      </c>
    </row>
    <row r="35" spans="2:12" x14ac:dyDescent="0.2">
      <c r="B35" t="s">
        <v>42</v>
      </c>
      <c r="C35" s="28">
        <f>C27-C10</f>
        <v>5928000</v>
      </c>
      <c r="D35" s="28">
        <f>D27-D10</f>
        <v>5928000</v>
      </c>
      <c r="F35" s="28"/>
      <c r="G35" s="28"/>
    </row>
    <row r="37" spans="2:12" x14ac:dyDescent="0.2">
      <c r="B37" s="14" t="s">
        <v>27</v>
      </c>
    </row>
    <row r="38" spans="2:12" x14ac:dyDescent="0.2">
      <c r="B38" t="s">
        <v>28</v>
      </c>
    </row>
    <row r="39" spans="2:12" x14ac:dyDescent="0.2">
      <c r="B39" t="s">
        <v>29</v>
      </c>
    </row>
    <row r="40" spans="2:12" x14ac:dyDescent="0.2">
      <c r="B40" t="s">
        <v>53</v>
      </c>
    </row>
    <row r="43" spans="2:12" x14ac:dyDescent="0.2">
      <c r="B43" s="67" t="s">
        <v>52</v>
      </c>
    </row>
  </sheetData>
  <mergeCells count="9">
    <mergeCell ref="B1:B2"/>
    <mergeCell ref="C20:D20"/>
    <mergeCell ref="F20:G20"/>
    <mergeCell ref="I20:J20"/>
    <mergeCell ref="C2:J2"/>
    <mergeCell ref="I3:J3"/>
    <mergeCell ref="F1:G1"/>
    <mergeCell ref="C3:D3"/>
    <mergeCell ref="F3:G3"/>
  </mergeCells>
  <phoneticPr fontId="6" type="noConversion"/>
  <pageMargins left="0.75" right="0.75" top="1" bottom="1" header="0.5" footer="0.5"/>
  <pageSetup scale="46" orientation="landscape" horizontalDpi="4294967292" verticalDpi="4294967292" copies="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3A785-490B-AD40-9BA2-168DE906BB84}">
  <sheetPr>
    <pageSetUpPr fitToPage="1"/>
  </sheetPr>
  <dimension ref="A1:K22"/>
  <sheetViews>
    <sheetView zoomScale="75" workbookViewId="0">
      <selection activeCell="A4" sqref="A4"/>
    </sheetView>
  </sheetViews>
  <sheetFormatPr baseColWidth="10" defaultRowHeight="16" x14ac:dyDescent="0.2"/>
  <cols>
    <col min="1" max="1" width="39.83203125" customWidth="1"/>
    <col min="2" max="2" width="24.1640625" customWidth="1"/>
    <col min="3" max="3" width="24.33203125" customWidth="1"/>
    <col min="4" max="4" width="3.33203125" customWidth="1"/>
    <col min="5" max="5" width="25" customWidth="1"/>
    <col min="6" max="6" width="24.6640625" customWidth="1"/>
    <col min="7" max="7" width="4" customWidth="1"/>
    <col min="8" max="8" width="21" customWidth="1"/>
    <col min="9" max="9" width="26.1640625" customWidth="1"/>
  </cols>
  <sheetData>
    <row r="1" spans="1:11" x14ac:dyDescent="0.2">
      <c r="B1" s="216" t="s">
        <v>17</v>
      </c>
      <c r="C1" s="216"/>
      <c r="E1" s="216" t="s">
        <v>18</v>
      </c>
      <c r="F1" s="216"/>
      <c r="H1" s="216" t="s">
        <v>19</v>
      </c>
      <c r="I1" s="216"/>
    </row>
    <row r="2" spans="1:11" ht="85" customHeight="1" x14ac:dyDescent="0.3">
      <c r="A2" s="9" t="s">
        <v>1</v>
      </c>
      <c r="B2" s="218" t="s">
        <v>11</v>
      </c>
      <c r="C2" s="218"/>
      <c r="E2" s="218" t="s">
        <v>9</v>
      </c>
      <c r="F2" s="218"/>
      <c r="H2" s="219" t="s">
        <v>10</v>
      </c>
      <c r="I2" s="219"/>
    </row>
    <row r="4" spans="1:11" ht="60" customHeight="1" thickBot="1" x14ac:dyDescent="0.35">
      <c r="A4" s="19" t="s">
        <v>62</v>
      </c>
      <c r="B4" s="220" t="s">
        <v>6</v>
      </c>
      <c r="C4" s="220"/>
      <c r="E4" s="220" t="s">
        <v>20</v>
      </c>
      <c r="F4" s="220"/>
      <c r="H4" s="220" t="s">
        <v>21</v>
      </c>
      <c r="I4" s="220"/>
    </row>
    <row r="5" spans="1:11" s="10" customFormat="1" ht="40" x14ac:dyDescent="0.25">
      <c r="B5" s="11" t="s">
        <v>22</v>
      </c>
      <c r="C5" s="11" t="s">
        <v>8</v>
      </c>
      <c r="D5" s="12"/>
      <c r="E5" s="11" t="s">
        <v>22</v>
      </c>
      <c r="F5" s="11" t="s">
        <v>8</v>
      </c>
      <c r="G5" s="13"/>
      <c r="H5" s="11" t="s">
        <v>22</v>
      </c>
      <c r="I5" s="11" t="s">
        <v>8</v>
      </c>
    </row>
    <row r="6" spans="1:11" x14ac:dyDescent="0.2">
      <c r="A6" t="s">
        <v>0</v>
      </c>
      <c r="B6" s="2">
        <v>65000000</v>
      </c>
      <c r="C6" s="2">
        <f>B6*1.23</f>
        <v>79950000</v>
      </c>
      <c r="D6" s="5"/>
      <c r="E6" s="2">
        <f>B6</f>
        <v>65000000</v>
      </c>
      <c r="F6" s="2">
        <f>C6</f>
        <v>79950000</v>
      </c>
      <c r="G6" s="5"/>
      <c r="H6" s="4">
        <f>B6</f>
        <v>65000000</v>
      </c>
      <c r="I6" s="4">
        <f>C6</f>
        <v>79950000</v>
      </c>
    </row>
    <row r="7" spans="1:11" x14ac:dyDescent="0.2">
      <c r="A7" t="s">
        <v>34</v>
      </c>
      <c r="B7" s="2">
        <f>6200000*2</f>
        <v>12400000</v>
      </c>
      <c r="C7" s="2">
        <f>B7</f>
        <v>12400000</v>
      </c>
      <c r="D7" s="5"/>
      <c r="E7" s="2">
        <f>B7</f>
        <v>12400000</v>
      </c>
      <c r="F7" s="2">
        <f>B7</f>
        <v>12400000</v>
      </c>
      <c r="G7" s="5"/>
      <c r="H7" s="4">
        <f>B7</f>
        <v>12400000</v>
      </c>
      <c r="I7" s="4">
        <f>B7</f>
        <v>12400000</v>
      </c>
    </row>
    <row r="8" spans="1:11" ht="17" x14ac:dyDescent="0.2">
      <c r="A8" s="1" t="s">
        <v>35</v>
      </c>
      <c r="B8" s="2">
        <f>B6-B7</f>
        <v>52600000</v>
      </c>
      <c r="C8" s="2">
        <f>C6-C7</f>
        <v>67550000</v>
      </c>
      <c r="D8" s="5"/>
      <c r="E8" s="2">
        <f>E6-E7</f>
        <v>52600000</v>
      </c>
      <c r="F8" s="2">
        <f>F6-F7</f>
        <v>67550000</v>
      </c>
      <c r="G8" s="5"/>
      <c r="H8" s="4">
        <f>H6-H7</f>
        <v>52600000</v>
      </c>
      <c r="I8" s="4">
        <f>I6-I7</f>
        <v>67550000</v>
      </c>
    </row>
    <row r="9" spans="1:11" ht="21" x14ac:dyDescent="0.25">
      <c r="A9" t="s">
        <v>5</v>
      </c>
      <c r="B9" s="20">
        <f>B8*0.45</f>
        <v>23670000</v>
      </c>
      <c r="C9" s="20">
        <f>C8*0.45</f>
        <v>30397500</v>
      </c>
      <c r="D9" s="21"/>
      <c r="E9" s="20">
        <f>B9</f>
        <v>23670000</v>
      </c>
      <c r="F9" s="20">
        <f>F8*0.45</f>
        <v>30397500</v>
      </c>
      <c r="G9" s="21"/>
      <c r="H9" s="20">
        <f>B9</f>
        <v>23670000</v>
      </c>
      <c r="I9" s="20">
        <f>I8*0.45</f>
        <v>30397500</v>
      </c>
    </row>
    <row r="10" spans="1:11" ht="22" thickBot="1" x14ac:dyDescent="0.3">
      <c r="A10" t="s">
        <v>4</v>
      </c>
      <c r="B10" s="22">
        <f>(B8-B9)+B7</f>
        <v>41330000</v>
      </c>
      <c r="C10" s="22">
        <f>(C8-C9)+C7</f>
        <v>49552500</v>
      </c>
      <c r="D10" s="21"/>
      <c r="E10" s="22">
        <f>(E8-E9)+E7</f>
        <v>41330000</v>
      </c>
      <c r="F10" s="22">
        <f>(F8-F9)+F7</f>
        <v>49552500</v>
      </c>
      <c r="G10" s="21"/>
      <c r="H10" s="22">
        <f>(H8-H9)+H7</f>
        <v>41330000</v>
      </c>
      <c r="I10" s="22">
        <f>(I8-I9)+I7</f>
        <v>49552500</v>
      </c>
    </row>
    <row r="11" spans="1:11" ht="17" thickTop="1" x14ac:dyDescent="0.2">
      <c r="A11" t="s">
        <v>23</v>
      </c>
      <c r="B11" s="3" t="s">
        <v>7</v>
      </c>
      <c r="C11" s="3" t="s">
        <v>7</v>
      </c>
      <c r="D11" s="5"/>
      <c r="E11" s="6">
        <v>746115</v>
      </c>
      <c r="F11" s="6">
        <f>E11*9</f>
        <v>6715035</v>
      </c>
      <c r="G11" s="5"/>
      <c r="H11" s="16" t="s">
        <v>7</v>
      </c>
      <c r="I11" s="3" t="s">
        <v>7</v>
      </c>
    </row>
    <row r="12" spans="1:11" x14ac:dyDescent="0.2">
      <c r="A12" t="s">
        <v>16</v>
      </c>
      <c r="B12" s="3" t="s">
        <v>7</v>
      </c>
      <c r="C12" s="3" t="s">
        <v>7</v>
      </c>
      <c r="D12" s="5"/>
      <c r="E12" s="3" t="s">
        <v>7</v>
      </c>
      <c r="F12" s="3" t="s">
        <v>7</v>
      </c>
      <c r="G12" s="5"/>
      <c r="H12" s="16" t="s">
        <v>7</v>
      </c>
      <c r="I12" s="16">
        <f>4130567-601671</f>
        <v>3528896</v>
      </c>
    </row>
    <row r="13" spans="1:11" ht="20" thickBot="1" x14ac:dyDescent="0.3">
      <c r="A13" s="17" t="s">
        <v>2</v>
      </c>
      <c r="B13" s="18">
        <f>B9</f>
        <v>23670000</v>
      </c>
      <c r="C13" s="18">
        <f>C9</f>
        <v>30397500</v>
      </c>
      <c r="D13" s="5"/>
      <c r="E13" s="23">
        <f>E11</f>
        <v>746115</v>
      </c>
      <c r="F13" s="23">
        <f>F11</f>
        <v>6715035</v>
      </c>
      <c r="G13" s="5"/>
      <c r="H13" s="23">
        <v>139392</v>
      </c>
      <c r="I13" s="23">
        <f>I12</f>
        <v>3528896</v>
      </c>
    </row>
    <row r="14" spans="1:11" ht="29" customHeight="1" thickTop="1" x14ac:dyDescent="0.25">
      <c r="A14" s="15" t="s">
        <v>26</v>
      </c>
      <c r="B14" s="8">
        <v>0</v>
      </c>
      <c r="C14" s="27">
        <f>C10</f>
        <v>49552500</v>
      </c>
      <c r="D14" s="5"/>
      <c r="E14" s="24">
        <f>E10-E13</f>
        <v>40583885</v>
      </c>
      <c r="F14" s="24">
        <f>F6-F9+F3-F13</f>
        <v>42837465</v>
      </c>
      <c r="G14" s="5"/>
      <c r="H14" s="24">
        <f>H10-H13</f>
        <v>41190608</v>
      </c>
      <c r="I14" s="24">
        <f>I6-I9+I3-I12</f>
        <v>46023604</v>
      </c>
      <c r="K14" s="2"/>
    </row>
    <row r="15" spans="1:11" ht="21" x14ac:dyDescent="0.25">
      <c r="H15" s="25">
        <f>H14-E14</f>
        <v>606723</v>
      </c>
      <c r="I15" s="26">
        <f>I14-F14</f>
        <v>3186139</v>
      </c>
      <c r="J15" t="s">
        <v>25</v>
      </c>
    </row>
    <row r="19" spans="1:5" ht="21" x14ac:dyDescent="0.25">
      <c r="A19" s="7" t="s">
        <v>12</v>
      </c>
      <c r="B19" s="7" t="s">
        <v>30</v>
      </c>
    </row>
    <row r="20" spans="1:5" x14ac:dyDescent="0.2">
      <c r="A20" t="s">
        <v>31</v>
      </c>
      <c r="B20" s="217" t="s">
        <v>32</v>
      </c>
      <c r="C20" s="217"/>
      <c r="D20" s="217"/>
      <c r="E20" s="217"/>
    </row>
    <row r="21" spans="1:5" x14ac:dyDescent="0.2">
      <c r="A21" t="s">
        <v>13</v>
      </c>
      <c r="B21" s="217" t="s">
        <v>33</v>
      </c>
      <c r="C21" s="217"/>
      <c r="D21" s="217"/>
      <c r="E21" s="217"/>
    </row>
    <row r="22" spans="1:5" x14ac:dyDescent="0.2">
      <c r="A22" t="s">
        <v>15</v>
      </c>
      <c r="B22" s="217" t="s">
        <v>14</v>
      </c>
      <c r="C22" s="217"/>
      <c r="D22" s="217"/>
      <c r="E22" s="217"/>
    </row>
  </sheetData>
  <mergeCells count="12">
    <mergeCell ref="B1:C1"/>
    <mergeCell ref="E1:F1"/>
    <mergeCell ref="H1:I1"/>
    <mergeCell ref="B21:E21"/>
    <mergeCell ref="B22:E22"/>
    <mergeCell ref="B20:E20"/>
    <mergeCell ref="E2:F2"/>
    <mergeCell ref="H2:I2"/>
    <mergeCell ref="B2:C2"/>
    <mergeCell ref="H4:I4"/>
    <mergeCell ref="B4:C4"/>
    <mergeCell ref="E4:F4"/>
  </mergeCells>
  <pageMargins left="0.7" right="0.7" top="0.75" bottom="0.75" header="0.3" footer="0.3"/>
  <pageSetup scale="5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Federal Estate Tax Approximator</vt:lpstr>
      <vt:lpstr>CURRENT LAW and Sunset</vt:lpstr>
      <vt:lpstr>After 2025 Sunset</vt:lpstr>
      <vt:lpstr>'After 2025 Sunset'!Print_Area</vt:lpstr>
    </vt:vector>
  </TitlesOfParts>
  <Company>massmutual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 patterson</dc:creator>
  <cp:lastModifiedBy>Wes Patterson</cp:lastModifiedBy>
  <cp:lastPrinted>2024-04-17T17:25:23Z</cp:lastPrinted>
  <dcterms:created xsi:type="dcterms:W3CDTF">2017-03-27T17:08:54Z</dcterms:created>
  <dcterms:modified xsi:type="dcterms:W3CDTF">2025-03-24T21:53:59Z</dcterms:modified>
</cp:coreProperties>
</file>