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oybean Template" sheetId="1" r:id="rId1"/>
  </sheets>
  <definedNames>
    <definedName name="_xlnm.Print_Area" localSheetId="0">'Soybean Template'!$A$1:$O$68</definedName>
    <definedName name="Tillage">'Soybean Template'!$X$9</definedName>
  </definedNames>
  <calcPr fullCalcOnLoad="1"/>
</workbook>
</file>

<file path=xl/comments1.xml><?xml version="1.0" encoding="utf-8"?>
<comments xmlns="http://schemas.openxmlformats.org/spreadsheetml/2006/main">
  <authors>
    <author>ELBURK</author>
  </authors>
  <commentList>
    <comment ref="C8" authorId="0">
      <text>
        <r>
          <rPr>
            <sz val="8"/>
            <rFont val="Tahoma"/>
            <family val="2"/>
          </rPr>
          <t xml:space="preserve">mm-dd-yyyy
</t>
        </r>
      </text>
    </comment>
    <comment ref="C10" authorId="0">
      <text>
        <r>
          <rPr>
            <sz val="8"/>
            <rFont val="Tahoma"/>
            <family val="2"/>
          </rPr>
          <t xml:space="preserve">mm-dd-yyyy
</t>
        </r>
      </text>
    </comment>
  </commentList>
</comments>
</file>

<file path=xl/sharedStrings.xml><?xml version="1.0" encoding="utf-8"?>
<sst xmlns="http://schemas.openxmlformats.org/spreadsheetml/2006/main" count="270" uniqueCount="211">
  <si>
    <t>Cooperator</t>
  </si>
  <si>
    <t xml:space="preserve"> </t>
  </si>
  <si>
    <t>Mailing Address</t>
  </si>
  <si>
    <t>City, State, Zip</t>
  </si>
  <si>
    <t>County</t>
  </si>
  <si>
    <t>Telephone</t>
  </si>
  <si>
    <t>Assume:</t>
  </si>
  <si>
    <t>Prior Yr Herb:</t>
  </si>
  <si>
    <t>Selling Price</t>
  </si>
  <si>
    <t>PreEHerb:</t>
  </si>
  <si>
    <t>Planting Date:</t>
  </si>
  <si>
    <t xml:space="preserve">    Date applied</t>
  </si>
  <si>
    <t>Soil pH:</t>
  </si>
  <si>
    <t>Planting Pop.</t>
  </si>
  <si>
    <t xml:space="preserve">    Rate applied</t>
  </si>
  <si>
    <t>Organic Matter (%):</t>
  </si>
  <si>
    <t>Harvest Date:</t>
  </si>
  <si>
    <t>PostEHerb:</t>
  </si>
  <si>
    <t>Soil Texture:</t>
  </si>
  <si>
    <t>Row Width (in):</t>
  </si>
  <si>
    <t>N-P-K Applied (lb/ac):</t>
  </si>
  <si>
    <t>Prev Crop:</t>
  </si>
  <si>
    <t>N. App. Timing:</t>
  </si>
  <si>
    <t>Tillage Type:</t>
  </si>
  <si>
    <t>Insecticide:</t>
  </si>
  <si>
    <t>Soil Test Results:</t>
  </si>
  <si>
    <t>% Ground Cover</t>
  </si>
  <si>
    <t>Years in Con-Til</t>
  </si>
  <si>
    <t>Irrigated (Y/N):</t>
  </si>
  <si>
    <t>Plot Test Type:</t>
  </si>
  <si>
    <t>Describe Residue</t>
  </si>
  <si>
    <t>Std. Moisture %</t>
  </si>
  <si>
    <t>Row</t>
  </si>
  <si>
    <t>Harvest</t>
  </si>
  <si>
    <t>Entry</t>
  </si>
  <si>
    <t>#</t>
  </si>
  <si>
    <t>Length</t>
  </si>
  <si>
    <t xml:space="preserve">Weight </t>
  </si>
  <si>
    <t>Gross</t>
  </si>
  <si>
    <t>No.</t>
  </si>
  <si>
    <t>Brand</t>
  </si>
  <si>
    <t>Rows</t>
  </si>
  <si>
    <t>Yield</t>
  </si>
  <si>
    <t>Pop.</t>
  </si>
  <si>
    <t>Width</t>
  </si>
  <si>
    <t>Beds            = Beds - Conventional southern beds for planting</t>
  </si>
  <si>
    <t>Contil           = Conservation Tillage - Definition different by area</t>
  </si>
  <si>
    <t>Fastst          = Major or minor tillage done in the fall, spring burndown applied prior to planting</t>
  </si>
  <si>
    <t>Minimum      = Minimum Tillage</t>
  </si>
  <si>
    <t>N/A              = Not Applicable</t>
  </si>
  <si>
    <t>Notill            = No-Till   - No major or minor tillage done in the fall or spring.  Only moving residue or coulters running in front of planter unit</t>
  </si>
  <si>
    <t>Plough         = Deep plowed before seeding</t>
  </si>
  <si>
    <t>Ridge Till</t>
  </si>
  <si>
    <t>Ridge Till      = Ridge till  - scraping residue from ridge top and planting ridge maintained with cultivation</t>
  </si>
  <si>
    <t xml:space="preserve">Stales          = Stale Seedbeds   - some form of tillage major or minor tillage completed in fall, no spring tillage done prior to planting </t>
  </si>
  <si>
    <t>Stript           = Strip Tillage   - some form of subsoiling in row area prior to planting, or previous fall</t>
  </si>
  <si>
    <t>Zonttl           = Zone Tillage  - coulters in the front of a planter with narrow, shallow zone for seedbed</t>
  </si>
  <si>
    <t>Tillage</t>
  </si>
  <si>
    <t>Minimum</t>
  </si>
  <si>
    <t>Beds</t>
  </si>
  <si>
    <t>Contil</t>
  </si>
  <si>
    <t>N/A</t>
  </si>
  <si>
    <t>Zone Till</t>
  </si>
  <si>
    <t>Strip Till</t>
  </si>
  <si>
    <t>Stale Seedbed</t>
  </si>
  <si>
    <t>Plow</t>
  </si>
  <si>
    <t>No Till</t>
  </si>
  <si>
    <t>Fast Start</t>
  </si>
  <si>
    <t>Residue</t>
  </si>
  <si>
    <t>1=Live Vegetation, Heavy Residue/Sod, Alfalfa, Clover Weed Cover &gt;50%</t>
  </si>
  <si>
    <t>2=Live Vegetation, Moderate Residue/Fall Cereals, Vetch 0-12, Weed 25-50%</t>
  </si>
  <si>
    <t>3=Live Vegetation, Light Residue/Weed Cover 0-25%</t>
  </si>
  <si>
    <t>4=Dead Vegetation, Heavy Residue, Continuous No Till Corn 3 or more years &gt;50%</t>
  </si>
  <si>
    <t>5=Dead Vegetation, Moderate Residue Corn Stubble 2 years, 25-50%</t>
  </si>
  <si>
    <t>6=Dead Vegetation, Light Residue Bean or Grain Stubble</t>
  </si>
  <si>
    <t>7=Dead Vegetation, Light Residue Corn Stubble 1 year 0-25%</t>
  </si>
  <si>
    <t>8 isn't an option</t>
  </si>
  <si>
    <t>9=Not applicable</t>
  </si>
  <si>
    <t>Irrigated</t>
  </si>
  <si>
    <t>Yes</t>
  </si>
  <si>
    <t>No</t>
  </si>
  <si>
    <t>SoilTexture</t>
  </si>
  <si>
    <t>Calcereous</t>
  </si>
  <si>
    <t>Chalky</t>
  </si>
  <si>
    <t>Clay</t>
  </si>
  <si>
    <t>Clay Loam</t>
  </si>
  <si>
    <t>Fine</t>
  </si>
  <si>
    <t>Loam</t>
  </si>
  <si>
    <t>Loamy Sand</t>
  </si>
  <si>
    <t>Muck</t>
  </si>
  <si>
    <t>Peat</t>
  </si>
  <si>
    <t>Prose</t>
  </si>
  <si>
    <t>Sand</t>
  </si>
  <si>
    <t>Sandy Clay</t>
  </si>
  <si>
    <t>Sandy Clay Loam</t>
  </si>
  <si>
    <t>Sandy Loam</t>
  </si>
  <si>
    <t>Silt</t>
  </si>
  <si>
    <t>Silty Clay</t>
  </si>
  <si>
    <t>Silty Clay Loam</t>
  </si>
  <si>
    <t>Silty Loam</t>
  </si>
  <si>
    <t>Plot TestType</t>
  </si>
  <si>
    <t>Market Development</t>
  </si>
  <si>
    <t>Competitor Plot</t>
  </si>
  <si>
    <t>County Plot</t>
  </si>
  <si>
    <t>Farm Manager</t>
  </si>
  <si>
    <t>Side-by-Side</t>
  </si>
  <si>
    <t>FACT</t>
  </si>
  <si>
    <t>K20</t>
  </si>
  <si>
    <t>P2O5</t>
  </si>
  <si>
    <t>K2O5</t>
  </si>
  <si>
    <t>K2O</t>
  </si>
  <si>
    <t>Low</t>
  </si>
  <si>
    <t>Medium</t>
  </si>
  <si>
    <t>High</t>
  </si>
  <si>
    <t>SalesRepList</t>
  </si>
  <si>
    <t>Drying</t>
  </si>
  <si>
    <t>Charge</t>
  </si>
  <si>
    <t>Condition</t>
  </si>
  <si>
    <t xml:space="preserve">Moisture </t>
  </si>
  <si>
    <t>Points for</t>
  </si>
  <si>
    <t xml:space="preserve">Gross </t>
  </si>
  <si>
    <t>Income</t>
  </si>
  <si>
    <t>Conditional</t>
  </si>
  <si>
    <t>Calculation</t>
  </si>
  <si>
    <t>Standard</t>
  </si>
  <si>
    <t>Moisture</t>
  </si>
  <si>
    <t>Shrinkage</t>
  </si>
  <si>
    <t>Actual</t>
  </si>
  <si>
    <t>Calcuation</t>
  </si>
  <si>
    <t>Rank</t>
  </si>
  <si>
    <t>Convet</t>
  </si>
  <si>
    <t>Convet       = Conventional Tillage - Some Form of Major Tillage done in the fall and prior to planting in the spring MP, CP, Disk Chisel, subsoiler, disk, etc.</t>
  </si>
  <si>
    <t>BU/AC</t>
  </si>
  <si>
    <t>%</t>
  </si>
  <si>
    <t>H2O</t>
  </si>
  <si>
    <t>Variety</t>
  </si>
  <si>
    <t>Soybean</t>
  </si>
  <si>
    <t>Corporation.  Asgrow is a registered trademark of Monsanto Technology LLC.  Individual results may vary.</t>
  </si>
  <si>
    <t>The Vine Symbol is a trademark of Monsanto Technology LLC.  DEKALB is a registered trademark of  DeKalb Genetics</t>
  </si>
  <si>
    <t>#/plot</t>
  </si>
  <si>
    <t>CRONE</t>
  </si>
  <si>
    <t>BLEZEK</t>
  </si>
  <si>
    <t>FOGARTY</t>
  </si>
  <si>
    <t>LAWRENCE</t>
  </si>
  <si>
    <t>SCHROEDER</t>
  </si>
  <si>
    <t>30</t>
  </si>
  <si>
    <t>my fields (in whole or in part with such changes in language as do not substantially alter the meaning) and/or any pictures, photographs or tapes taken in conjunction</t>
  </si>
  <si>
    <t>with said test plot data results in its publicity and advertising.</t>
  </si>
  <si>
    <t>_____ Yes, my name and likeness may be used in publishing test plot data results by Monsanto.</t>
  </si>
  <si>
    <t>_____ I agree to publishing by Monsanto of my test plot data results, but do not us my name or likeness.</t>
  </si>
  <si>
    <t>Signed: ________________________</t>
  </si>
  <si>
    <t>Grower Signature via handheld</t>
  </si>
  <si>
    <t>Date:  ___________________</t>
  </si>
  <si>
    <t>Seed</t>
  </si>
  <si>
    <t>Treatment</t>
  </si>
  <si>
    <t>ROTH</t>
  </si>
  <si>
    <t>LOVING</t>
  </si>
  <si>
    <t>Account Manager:</t>
  </si>
  <si>
    <t>BROWN</t>
  </si>
  <si>
    <t>TRACY</t>
  </si>
  <si>
    <t>Comments</t>
  </si>
  <si>
    <t>Lat</t>
  </si>
  <si>
    <t>Long</t>
  </si>
  <si>
    <t>Elev.</t>
  </si>
  <si>
    <t>Account #</t>
  </si>
  <si>
    <t>Seed Dealer:</t>
  </si>
  <si>
    <t>City, State:</t>
  </si>
  <si>
    <t>Telephone:</t>
  </si>
  <si>
    <t>Contact:</t>
  </si>
  <si>
    <t>Test Plot Release - Crop 2014</t>
  </si>
  <si>
    <t>I hereby grant Monsanto Company, including affiliated companies and subsidiaries, assigns and dealers/retailers, the right to use 2014 test plot data results pertaining to</t>
  </si>
  <si>
    <t xml:space="preserve">CORN </t>
  </si>
  <si>
    <t>NK</t>
  </si>
  <si>
    <t>20RD20</t>
  </si>
  <si>
    <t>Calhoun</t>
  </si>
  <si>
    <t>Stine</t>
  </si>
  <si>
    <t>Croplan</t>
  </si>
  <si>
    <t>Pioneer</t>
  </si>
  <si>
    <t>Asgrow</t>
  </si>
  <si>
    <t>RX2150</t>
  </si>
  <si>
    <t>RX2560</t>
  </si>
  <si>
    <t>RX2700</t>
  </si>
  <si>
    <t>RX2910</t>
  </si>
  <si>
    <t>S21W8X</t>
  </si>
  <si>
    <t>S25B6X</t>
  </si>
  <si>
    <t>S27M8X</t>
  </si>
  <si>
    <t>20T79</t>
  </si>
  <si>
    <t>25A70</t>
  </si>
  <si>
    <t>24X7</t>
  </si>
  <si>
    <t>26X8</t>
  </si>
  <si>
    <t>19BA23</t>
  </si>
  <si>
    <t>17X8</t>
  </si>
  <si>
    <t>20X7</t>
  </si>
  <si>
    <t>23X9</t>
  </si>
  <si>
    <t>21RI32</t>
  </si>
  <si>
    <t>23BB02</t>
  </si>
  <si>
    <t>24LJ20</t>
  </si>
  <si>
    <t>25LH62</t>
  </si>
  <si>
    <t>26BA32</t>
  </si>
  <si>
    <t>5/22/18</t>
  </si>
  <si>
    <t>Test Wt</t>
  </si>
  <si>
    <t xml:space="preserve"> NEW COOP K-Town </t>
  </si>
  <si>
    <t>Knierim</t>
  </si>
  <si>
    <t>10/23/18</t>
  </si>
  <si>
    <t>LG</t>
  </si>
  <si>
    <t>S20J5X</t>
  </si>
  <si>
    <t>20RD20 Ascend</t>
  </si>
  <si>
    <t>20RD20 Tripidity</t>
  </si>
  <si>
    <t>S2239RX</t>
  </si>
  <si>
    <t>2441 R2</t>
  </si>
  <si>
    <t>2888RX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</si>
</sst>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mmmm\ d\,\ yyyy"/>
    <numFmt numFmtId="170" formatCode="mm\,\ dd\,\ yyyy"/>
    <numFmt numFmtId="171" formatCode="mm\-dd\-yyyy"/>
    <numFmt numFmtId="172" formatCode="mm\-dd\-yy"/>
    <numFmt numFmtId="173" formatCode="_(* #,##0.000_);_(* \(#,##0.000\);_(* &quot;-&quot;???_);_(@_)"/>
    <numFmt numFmtId="174" formatCode="0.000"/>
    <numFmt numFmtId="175" formatCode="00000"/>
    <numFmt numFmtId="176" formatCode="m/d"/>
    <numFmt numFmtId="177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9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horizontal="center"/>
      <protection locked="0"/>
    </xf>
    <xf numFmtId="49" fontId="5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4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/>
      <protection/>
    </xf>
    <xf numFmtId="166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8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49" fontId="4" fillId="33" borderId="11" xfId="0" applyNumberFormat="1" applyFont="1" applyFill="1" applyBorder="1" applyAlignment="1" applyProtection="1">
      <alignment horizontal="centerContinuous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centerContinuous"/>
      <protection locked="0"/>
    </xf>
    <xf numFmtId="49" fontId="5" fillId="33" borderId="12" xfId="0" applyNumberFormat="1" applyFont="1" applyFill="1" applyBorder="1" applyAlignment="1" applyProtection="1">
      <alignment horizontal="centerContinuous"/>
      <protection locked="0"/>
    </xf>
    <xf numFmtId="166" fontId="5" fillId="33" borderId="13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166" fontId="5" fillId="33" borderId="15" xfId="0" applyNumberFormat="1" applyFont="1" applyFill="1" applyBorder="1" applyAlignment="1" applyProtection="1">
      <alignment horizontal="left"/>
      <protection locked="0"/>
    </xf>
    <xf numFmtId="172" fontId="5" fillId="33" borderId="10" xfId="0" applyNumberFormat="1" applyFont="1" applyFill="1" applyBorder="1" applyAlignment="1" applyProtection="1">
      <alignment horizontal="left"/>
      <protection locked="0"/>
    </xf>
    <xf numFmtId="166" fontId="5" fillId="33" borderId="10" xfId="0" applyNumberFormat="1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166" fontId="7" fillId="33" borderId="14" xfId="0" applyNumberFormat="1" applyFont="1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164" fontId="7" fillId="33" borderId="14" xfId="42" applyNumberFormat="1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>
      <alignment horizontal="center"/>
    </xf>
    <xf numFmtId="44" fontId="7" fillId="33" borderId="14" xfId="44" applyFont="1" applyFill="1" applyBorder="1" applyAlignment="1">
      <alignment horizontal="center"/>
    </xf>
    <xf numFmtId="0" fontId="7" fillId="33" borderId="0" xfId="0" applyFont="1" applyFill="1" applyAlignment="1">
      <alignment/>
    </xf>
    <xf numFmtId="166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167" fontId="7" fillId="33" borderId="0" xfId="44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166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1" fontId="8" fillId="33" borderId="0" xfId="0" applyNumberFormat="1" applyFont="1" applyFill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49" fontId="4" fillId="33" borderId="11" xfId="0" applyNumberFormat="1" applyFont="1" applyFill="1" applyBorder="1" applyAlignment="1" applyProtection="1">
      <alignment horizontal="left"/>
      <protection locked="0"/>
    </xf>
    <xf numFmtId="49" fontId="5" fillId="33" borderId="16" xfId="0" applyNumberFormat="1" applyFont="1" applyFill="1" applyBorder="1" applyAlignment="1" applyProtection="1">
      <alignment horizontal="centerContinuous"/>
      <protection locked="0"/>
    </xf>
    <xf numFmtId="49" fontId="5" fillId="33" borderId="14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right"/>
      <protection locked="0"/>
    </xf>
    <xf numFmtId="0" fontId="5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7" fillId="0" borderId="0" xfId="57" applyAlignment="1">
      <alignment horizontal="center"/>
      <protection/>
    </xf>
    <xf numFmtId="0" fontId="27" fillId="0" borderId="0" xfId="57" applyAlignment="1">
      <alignment horizontal="center"/>
      <protection/>
    </xf>
    <xf numFmtId="0" fontId="27" fillId="0" borderId="0" xfId="57" applyAlignment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8" fontId="6" fillId="33" borderId="16" xfId="0" applyNumberFormat="1" applyFont="1" applyFill="1" applyBorder="1" applyAlignment="1" applyProtection="1">
      <alignment horizontal="center"/>
      <protection locked="0"/>
    </xf>
    <xf numFmtId="8" fontId="6" fillId="33" borderId="23" xfId="0" applyNumberFormat="1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left"/>
      <protection locked="0"/>
    </xf>
    <xf numFmtId="0" fontId="5" fillId="33" borderId="27" xfId="0" applyFont="1" applyFill="1" applyBorder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 horizontal="left"/>
      <protection locked="0"/>
    </xf>
    <xf numFmtId="172" fontId="5" fillId="33" borderId="10" xfId="0" applyNumberFormat="1" applyFont="1" applyFill="1" applyBorder="1" applyAlignment="1" applyProtection="1">
      <alignment horizontal="left"/>
      <protection locked="0"/>
    </xf>
    <xf numFmtId="172" fontId="5" fillId="33" borderId="12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61</xdr:row>
      <xdr:rowOff>133350</xdr:rowOff>
    </xdr:from>
    <xdr:to>
      <xdr:col>5</xdr:col>
      <xdr:colOff>533400</xdr:colOff>
      <xdr:row>63</xdr:row>
      <xdr:rowOff>19050</xdr:rowOff>
    </xdr:to>
    <xdr:sp>
      <xdr:nvSpPr>
        <xdr:cNvPr id="1" name="Rectangle 44"/>
        <xdr:cNvSpPr>
          <a:spLocks/>
        </xdr:cNvSpPr>
      </xdr:nvSpPr>
      <xdr:spPr>
        <a:xfrm>
          <a:off x="6210300" y="13173075"/>
          <a:ext cx="352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1</xdr:row>
      <xdr:rowOff>114300</xdr:rowOff>
    </xdr:from>
    <xdr:to>
      <xdr:col>13</xdr:col>
      <xdr:colOff>542925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84634" r="29411"/>
        <a:stretch>
          <a:fillRect/>
        </a:stretch>
      </xdr:blipFill>
      <xdr:spPr>
        <a:xfrm>
          <a:off x="10210800" y="295275"/>
          <a:ext cx="1619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="75" zoomScaleNormal="75" zoomScalePageLayoutView="0" workbookViewId="0" topLeftCell="A1">
      <selection activeCell="O25" sqref="O25"/>
    </sheetView>
  </sheetViews>
  <sheetFormatPr defaultColWidth="9.140625" defaultRowHeight="12.75"/>
  <cols>
    <col min="1" max="1" width="11.7109375" style="6" customWidth="1"/>
    <col min="2" max="2" width="11.421875" style="6" bestFit="1" customWidth="1"/>
    <col min="3" max="3" width="23.28125" style="6" bestFit="1" customWidth="1"/>
    <col min="4" max="4" width="34.57421875" style="6" customWidth="1"/>
    <col min="5" max="5" width="9.421875" style="25" bestFit="1" customWidth="1"/>
    <col min="6" max="6" width="9.57421875" style="6" customWidth="1"/>
    <col min="7" max="7" width="7.8515625" style="6" customWidth="1"/>
    <col min="8" max="8" width="8.7109375" style="6" bestFit="1" customWidth="1"/>
    <col min="9" max="9" width="7.7109375" style="6" customWidth="1"/>
    <col min="10" max="10" width="10.28125" style="6" customWidth="1"/>
    <col min="11" max="11" width="12.421875" style="6" customWidth="1"/>
    <col min="12" max="12" width="8.140625" style="6" customWidth="1"/>
    <col min="13" max="13" width="14.140625" style="6" customWidth="1"/>
    <col min="14" max="14" width="8.7109375" style="6" customWidth="1"/>
    <col min="15" max="15" width="8.140625" style="6" customWidth="1"/>
    <col min="16" max="16" width="9.28125" style="6" hidden="1" customWidth="1"/>
    <col min="17" max="17" width="9.8515625" style="6" hidden="1" customWidth="1"/>
    <col min="18" max="18" width="11.57421875" style="6" hidden="1" customWidth="1"/>
    <col min="19" max="19" width="9.140625" style="6" hidden="1" customWidth="1"/>
    <col min="20" max="20" width="10.00390625" style="6" hidden="1" customWidth="1"/>
    <col min="21" max="21" width="10.421875" style="6" hidden="1" customWidth="1"/>
    <col min="22" max="40" width="9.140625" style="6" hidden="1" customWidth="1"/>
    <col min="41" max="41" width="14.140625" style="6" hidden="1" customWidth="1"/>
    <col min="42" max="79" width="9.140625" style="6" customWidth="1"/>
    <col min="80" max="16384" width="9.140625" style="1" customWidth="1"/>
  </cols>
  <sheetData>
    <row r="1" spans="1:15" ht="14.25">
      <c r="A1" s="2" t="s">
        <v>0</v>
      </c>
      <c r="B1" s="3"/>
      <c r="C1" s="32" t="s">
        <v>201</v>
      </c>
      <c r="D1" s="65"/>
      <c r="E1" s="33"/>
      <c r="F1" s="34"/>
      <c r="G1" s="77" t="s">
        <v>165</v>
      </c>
      <c r="H1" s="3"/>
      <c r="I1" s="32" t="s">
        <v>1</v>
      </c>
      <c r="J1" s="65"/>
      <c r="K1" s="33"/>
      <c r="L1" s="34"/>
      <c r="M1" s="3"/>
      <c r="N1" s="3"/>
      <c r="O1" s="5"/>
    </row>
    <row r="2" spans="1:15" ht="14.25">
      <c r="A2" s="2" t="s">
        <v>2</v>
      </c>
      <c r="B2" s="3"/>
      <c r="C2" s="32" t="s">
        <v>1</v>
      </c>
      <c r="D2" s="65"/>
      <c r="E2" s="33"/>
      <c r="F2" s="34"/>
      <c r="G2" s="77" t="s">
        <v>166</v>
      </c>
      <c r="H2" s="3"/>
      <c r="I2" s="32" t="s">
        <v>1</v>
      </c>
      <c r="J2" s="65"/>
      <c r="K2" s="33"/>
      <c r="L2" s="34"/>
      <c r="M2" s="9"/>
      <c r="N2" s="9"/>
      <c r="O2" s="5"/>
    </row>
    <row r="3" spans="1:13" ht="14.25">
      <c r="A3" s="2" t="s">
        <v>3</v>
      </c>
      <c r="B3" s="3"/>
      <c r="C3" s="32" t="s">
        <v>202</v>
      </c>
      <c r="D3" s="65"/>
      <c r="E3" s="33"/>
      <c r="F3" s="34"/>
      <c r="G3" s="77" t="s">
        <v>167</v>
      </c>
      <c r="H3" s="3"/>
      <c r="I3" s="32" t="s">
        <v>1</v>
      </c>
      <c r="J3" s="65"/>
      <c r="K3" s="33"/>
      <c r="L3" s="34"/>
      <c r="M3" s="9"/>
    </row>
    <row r="4" spans="1:13" ht="14.25">
      <c r="A4" s="2" t="s">
        <v>4</v>
      </c>
      <c r="B4" s="3"/>
      <c r="C4" s="32" t="s">
        <v>174</v>
      </c>
      <c r="D4" s="65"/>
      <c r="E4" s="33"/>
      <c r="F4" s="34"/>
      <c r="G4" s="77" t="s">
        <v>168</v>
      </c>
      <c r="H4" s="3"/>
      <c r="I4" s="32" t="s">
        <v>1</v>
      </c>
      <c r="J4" s="65"/>
      <c r="K4" s="33"/>
      <c r="L4" s="34"/>
      <c r="M4" s="9"/>
    </row>
    <row r="5" spans="1:13" ht="14.25">
      <c r="A5" s="2" t="s">
        <v>5</v>
      </c>
      <c r="B5" s="3"/>
      <c r="C5" s="32" t="s">
        <v>1</v>
      </c>
      <c r="D5" s="65"/>
      <c r="E5" s="33"/>
      <c r="F5" s="34"/>
      <c r="G5" s="2" t="s">
        <v>164</v>
      </c>
      <c r="H5" s="3"/>
      <c r="I5" s="32" t="s">
        <v>1</v>
      </c>
      <c r="J5" s="65"/>
      <c r="K5" s="33"/>
      <c r="L5" s="34"/>
      <c r="M5" s="9"/>
    </row>
    <row r="6" spans="1:13" ht="14.25">
      <c r="A6" s="11"/>
      <c r="B6" s="9"/>
      <c r="C6" s="7"/>
      <c r="D6" s="7"/>
      <c r="J6" s="8"/>
      <c r="K6" s="9"/>
      <c r="L6" s="9"/>
      <c r="M6" s="9"/>
    </row>
    <row r="7" spans="1:15" ht="14.25">
      <c r="A7" s="2" t="s">
        <v>157</v>
      </c>
      <c r="B7" s="9"/>
      <c r="C7" s="67"/>
      <c r="D7" s="66"/>
      <c r="E7" s="8"/>
      <c r="F7" s="10" t="s">
        <v>7</v>
      </c>
      <c r="G7" s="35"/>
      <c r="H7" s="36"/>
      <c r="I7" s="37"/>
      <c r="J7" s="8"/>
      <c r="K7" s="9"/>
      <c r="L7" s="9"/>
      <c r="M7" s="9"/>
      <c r="N7" s="82" t="s">
        <v>6</v>
      </c>
      <c r="O7" s="83"/>
    </row>
    <row r="8" spans="1:24" ht="14.25">
      <c r="A8" s="12" t="s">
        <v>10</v>
      </c>
      <c r="B8" s="3"/>
      <c r="C8" s="67" t="s">
        <v>199</v>
      </c>
      <c r="D8" s="66"/>
      <c r="E8" s="8"/>
      <c r="F8" s="10" t="s">
        <v>9</v>
      </c>
      <c r="G8" s="35"/>
      <c r="H8" s="36"/>
      <c r="I8" s="37"/>
      <c r="J8" s="8"/>
      <c r="L8" s="10" t="s">
        <v>12</v>
      </c>
      <c r="M8" s="43"/>
      <c r="N8" s="84" t="s">
        <v>8</v>
      </c>
      <c r="O8" s="85"/>
      <c r="X8" s="6" t="s">
        <v>57</v>
      </c>
    </row>
    <row r="9" spans="1:41" ht="14.25">
      <c r="A9" s="13" t="s">
        <v>13</v>
      </c>
      <c r="B9" s="14"/>
      <c r="C9" s="67" t="s">
        <v>1</v>
      </c>
      <c r="D9" s="66"/>
      <c r="E9" s="4"/>
      <c r="F9" s="10" t="s">
        <v>11</v>
      </c>
      <c r="G9" s="35"/>
      <c r="H9" s="36"/>
      <c r="I9" s="37"/>
      <c r="J9" s="17"/>
      <c r="L9" s="10" t="s">
        <v>15</v>
      </c>
      <c r="M9" s="43"/>
      <c r="N9" s="86">
        <v>8.5</v>
      </c>
      <c r="O9" s="87"/>
      <c r="X9" s="6" t="s">
        <v>1</v>
      </c>
      <c r="AM9" s="6" t="s">
        <v>81</v>
      </c>
      <c r="AO9" s="6" t="s">
        <v>114</v>
      </c>
    </row>
    <row r="10" spans="1:26" ht="14.25">
      <c r="A10" s="13" t="s">
        <v>16</v>
      </c>
      <c r="B10" s="14"/>
      <c r="C10" s="67" t="s">
        <v>203</v>
      </c>
      <c r="D10" s="66"/>
      <c r="E10" s="15"/>
      <c r="F10" s="10" t="s">
        <v>14</v>
      </c>
      <c r="G10" s="35"/>
      <c r="H10" s="36"/>
      <c r="I10" s="37"/>
      <c r="J10" s="17"/>
      <c r="L10" s="10" t="s">
        <v>18</v>
      </c>
      <c r="M10" s="41"/>
      <c r="N10" s="88">
        <v>0.04</v>
      </c>
      <c r="O10" s="89"/>
      <c r="X10" s="6" t="s">
        <v>59</v>
      </c>
      <c r="Z10" s="6" t="s">
        <v>45</v>
      </c>
    </row>
    <row r="11" spans="1:41" ht="14.25">
      <c r="A11" s="13" t="s">
        <v>19</v>
      </c>
      <c r="B11" s="14"/>
      <c r="C11" s="67" t="s">
        <v>145</v>
      </c>
      <c r="D11" s="66"/>
      <c r="E11" s="17"/>
      <c r="F11" s="10" t="s">
        <v>17</v>
      </c>
      <c r="G11" s="35"/>
      <c r="H11" s="36"/>
      <c r="I11" s="37"/>
      <c r="J11" s="17"/>
      <c r="L11" s="10" t="s">
        <v>20</v>
      </c>
      <c r="M11" s="42"/>
      <c r="N11" s="39"/>
      <c r="X11" s="6" t="s">
        <v>60</v>
      </c>
      <c r="Z11" s="6" t="s">
        <v>46</v>
      </c>
      <c r="AM11" s="6" t="s">
        <v>82</v>
      </c>
      <c r="AO11" s="6" t="s">
        <v>158</v>
      </c>
    </row>
    <row r="12" spans="1:41" ht="14.25">
      <c r="A12" s="13" t="s">
        <v>21</v>
      </c>
      <c r="B12" s="14"/>
      <c r="C12" s="67" t="s">
        <v>171</v>
      </c>
      <c r="D12" s="66"/>
      <c r="E12" s="17"/>
      <c r="F12" s="10" t="s">
        <v>11</v>
      </c>
      <c r="G12" s="35"/>
      <c r="H12" s="36"/>
      <c r="I12" s="37"/>
      <c r="J12" s="17"/>
      <c r="L12" s="10" t="s">
        <v>22</v>
      </c>
      <c r="M12" s="42"/>
      <c r="N12" s="39"/>
      <c r="O12" s="5"/>
      <c r="X12" s="6" t="s">
        <v>130</v>
      </c>
      <c r="Z12" s="6" t="s">
        <v>131</v>
      </c>
      <c r="AM12" s="6" t="s">
        <v>83</v>
      </c>
      <c r="AO12" s="6" t="s">
        <v>140</v>
      </c>
    </row>
    <row r="13" spans="1:41" ht="14.25">
      <c r="A13" s="13" t="s">
        <v>23</v>
      </c>
      <c r="B13" s="14"/>
      <c r="C13" s="67" t="s">
        <v>61</v>
      </c>
      <c r="D13" s="66"/>
      <c r="E13" s="19"/>
      <c r="F13" s="10" t="s">
        <v>14</v>
      </c>
      <c r="G13" s="35"/>
      <c r="H13" s="36"/>
      <c r="I13" s="37"/>
      <c r="J13" s="17"/>
      <c r="L13" s="10" t="s">
        <v>25</v>
      </c>
      <c r="M13" s="16"/>
      <c r="N13" s="16"/>
      <c r="O13" s="5"/>
      <c r="X13" s="6" t="s">
        <v>67</v>
      </c>
      <c r="Z13" s="6" t="s">
        <v>47</v>
      </c>
      <c r="AM13" s="6" t="s">
        <v>84</v>
      </c>
      <c r="AO13" s="6" t="s">
        <v>141</v>
      </c>
    </row>
    <row r="14" spans="1:41" ht="14.25">
      <c r="A14" s="13" t="s">
        <v>26</v>
      </c>
      <c r="B14" s="14"/>
      <c r="C14" s="67" t="s">
        <v>1</v>
      </c>
      <c r="D14" s="66"/>
      <c r="E14" s="18"/>
      <c r="F14" s="10" t="s">
        <v>24</v>
      </c>
      <c r="G14" s="35"/>
      <c r="H14" s="36"/>
      <c r="I14" s="37"/>
      <c r="J14" s="17"/>
      <c r="L14" s="10" t="s">
        <v>108</v>
      </c>
      <c r="M14" s="93"/>
      <c r="N14" s="94"/>
      <c r="O14" s="5"/>
      <c r="X14" s="6" t="s">
        <v>58</v>
      </c>
      <c r="Z14" s="6" t="s">
        <v>48</v>
      </c>
      <c r="AM14" s="6" t="s">
        <v>85</v>
      </c>
      <c r="AO14" s="6" t="s">
        <v>142</v>
      </c>
    </row>
    <row r="15" spans="1:41" ht="14.25">
      <c r="A15" s="13" t="s">
        <v>27</v>
      </c>
      <c r="B15" s="14"/>
      <c r="C15" s="67" t="s">
        <v>1</v>
      </c>
      <c r="D15" s="66"/>
      <c r="E15" s="17"/>
      <c r="F15" s="10" t="s">
        <v>28</v>
      </c>
      <c r="G15" s="40"/>
      <c r="H15" s="14"/>
      <c r="I15" s="14"/>
      <c r="J15" s="17"/>
      <c r="L15" s="10" t="s">
        <v>107</v>
      </c>
      <c r="M15" s="93"/>
      <c r="N15" s="94"/>
      <c r="O15" s="5"/>
      <c r="X15" s="6" t="s">
        <v>61</v>
      </c>
      <c r="Z15" s="6" t="s">
        <v>49</v>
      </c>
      <c r="AM15" s="6" t="s">
        <v>86</v>
      </c>
      <c r="AO15" s="6" t="s">
        <v>155</v>
      </c>
    </row>
    <row r="16" spans="5:41" ht="14.25">
      <c r="E16" s="17"/>
      <c r="F16" s="10" t="s">
        <v>31</v>
      </c>
      <c r="G16" s="38">
        <v>13</v>
      </c>
      <c r="H16" s="21"/>
      <c r="I16" s="21"/>
      <c r="J16" s="14"/>
      <c r="N16" s="20"/>
      <c r="O16" s="5"/>
      <c r="P16" s="22">
        <v>13</v>
      </c>
      <c r="X16" s="6" t="s">
        <v>66</v>
      </c>
      <c r="Z16" s="6" t="s">
        <v>50</v>
      </c>
      <c r="AM16" s="6" t="s">
        <v>87</v>
      </c>
      <c r="AO16" s="6" t="s">
        <v>143</v>
      </c>
    </row>
    <row r="17" spans="1:41" ht="15" thickBot="1">
      <c r="A17" s="13" t="s">
        <v>30</v>
      </c>
      <c r="B17" s="14"/>
      <c r="C17" s="90"/>
      <c r="D17" s="91"/>
      <c r="E17" s="91"/>
      <c r="F17" s="91"/>
      <c r="G17" s="91"/>
      <c r="H17" s="91"/>
      <c r="I17" s="91"/>
      <c r="J17" s="92"/>
      <c r="L17" s="10" t="s">
        <v>29</v>
      </c>
      <c r="M17" s="90"/>
      <c r="N17" s="91"/>
      <c r="O17" s="92"/>
      <c r="P17" s="23"/>
      <c r="R17" s="6" t="s">
        <v>120</v>
      </c>
      <c r="T17" s="6" t="s">
        <v>124</v>
      </c>
      <c r="X17" s="6" t="s">
        <v>65</v>
      </c>
      <c r="Z17" s="6" t="s">
        <v>51</v>
      </c>
      <c r="AM17" s="6" t="s">
        <v>88</v>
      </c>
      <c r="AO17" s="6" t="s">
        <v>144</v>
      </c>
    </row>
    <row r="18" spans="1:41" ht="15" thickBot="1">
      <c r="A18" s="6" t="s">
        <v>160</v>
      </c>
      <c r="B18" s="68"/>
      <c r="C18" s="69"/>
      <c r="D18" s="69"/>
      <c r="E18" s="70"/>
      <c r="F18" s="71"/>
      <c r="G18" s="72"/>
      <c r="H18" s="72"/>
      <c r="I18" s="72"/>
      <c r="J18" s="72"/>
      <c r="K18" s="71"/>
      <c r="L18" s="71"/>
      <c r="M18" s="72"/>
      <c r="N18" s="73"/>
      <c r="O18" s="74"/>
      <c r="P18" s="6" t="s">
        <v>115</v>
      </c>
      <c r="Q18" s="6" t="s">
        <v>118</v>
      </c>
      <c r="R18" s="6" t="s">
        <v>121</v>
      </c>
      <c r="T18" s="6" t="s">
        <v>125</v>
      </c>
      <c r="U18" s="6" t="s">
        <v>127</v>
      </c>
      <c r="X18" s="6" t="s">
        <v>52</v>
      </c>
      <c r="Z18" s="6" t="s">
        <v>53</v>
      </c>
      <c r="AM18" s="6" t="s">
        <v>89</v>
      </c>
      <c r="AO18" s="6" t="s">
        <v>156</v>
      </c>
    </row>
    <row r="19" spans="1:41" ht="15" thickBot="1">
      <c r="A19" s="24"/>
      <c r="B19" s="6" t="s">
        <v>161</v>
      </c>
      <c r="C19" s="75"/>
      <c r="E19" s="25" t="s">
        <v>162</v>
      </c>
      <c r="F19" s="75"/>
      <c r="I19" s="26" t="s">
        <v>163</v>
      </c>
      <c r="J19" s="76" t="s">
        <v>1</v>
      </c>
      <c r="L19" s="26"/>
      <c r="M19" s="26" t="s">
        <v>1</v>
      </c>
      <c r="N19" s="27" t="s">
        <v>1</v>
      </c>
      <c r="O19" s="28"/>
      <c r="P19" s="6" t="s">
        <v>116</v>
      </c>
      <c r="Q19" s="6" t="s">
        <v>119</v>
      </c>
      <c r="R19" s="6" t="s">
        <v>122</v>
      </c>
      <c r="T19" s="6" t="s">
        <v>126</v>
      </c>
      <c r="U19" s="6" t="s">
        <v>42</v>
      </c>
      <c r="X19" s="6" t="s">
        <v>64</v>
      </c>
      <c r="Z19" s="6" t="s">
        <v>54</v>
      </c>
      <c r="AM19" s="6" t="s">
        <v>90</v>
      </c>
      <c r="AO19" s="6" t="s">
        <v>159</v>
      </c>
    </row>
    <row r="20" spans="1:39" ht="14.25">
      <c r="A20" s="26" t="s">
        <v>34</v>
      </c>
      <c r="D20" s="30" t="s">
        <v>153</v>
      </c>
      <c r="E20" s="30" t="s">
        <v>37</v>
      </c>
      <c r="F20" s="26" t="s">
        <v>133</v>
      </c>
      <c r="G20" s="29" t="s">
        <v>32</v>
      </c>
      <c r="H20" s="29"/>
      <c r="I20" s="26" t="s">
        <v>35</v>
      </c>
      <c r="J20" s="26" t="s">
        <v>33</v>
      </c>
      <c r="K20" s="26" t="s">
        <v>136</v>
      </c>
      <c r="L20" s="30"/>
      <c r="M20" s="26" t="s">
        <v>38</v>
      </c>
      <c r="N20" s="26" t="s">
        <v>1</v>
      </c>
      <c r="P20" s="6" t="s">
        <v>117</v>
      </c>
      <c r="Q20" s="6" t="s">
        <v>115</v>
      </c>
      <c r="R20" s="31" t="s">
        <v>123</v>
      </c>
      <c r="T20" s="6" t="s">
        <v>117</v>
      </c>
      <c r="U20" s="6" t="s">
        <v>128</v>
      </c>
      <c r="X20" s="6" t="s">
        <v>63</v>
      </c>
      <c r="Z20" s="6" t="s">
        <v>55</v>
      </c>
      <c r="AM20" s="6" t="s">
        <v>91</v>
      </c>
    </row>
    <row r="21" spans="1:42" ht="14.25">
      <c r="A21" s="30" t="s">
        <v>39</v>
      </c>
      <c r="B21" s="30" t="s">
        <v>40</v>
      </c>
      <c r="C21" s="30" t="s">
        <v>135</v>
      </c>
      <c r="D21" s="30" t="s">
        <v>154</v>
      </c>
      <c r="E21" s="30" t="s">
        <v>139</v>
      </c>
      <c r="F21" s="30" t="s">
        <v>134</v>
      </c>
      <c r="G21" s="30" t="s">
        <v>44</v>
      </c>
      <c r="H21" s="30" t="s">
        <v>36</v>
      </c>
      <c r="I21" s="30" t="s">
        <v>41</v>
      </c>
      <c r="J21" s="30" t="s">
        <v>43</v>
      </c>
      <c r="K21" s="30" t="s">
        <v>132</v>
      </c>
      <c r="L21" s="30" t="s">
        <v>129</v>
      </c>
      <c r="M21" s="30" t="s">
        <v>121</v>
      </c>
      <c r="N21" s="30" t="s">
        <v>129</v>
      </c>
      <c r="O21" s="78" t="s">
        <v>200</v>
      </c>
      <c r="R21" s="31"/>
      <c r="X21" s="6" t="s">
        <v>62</v>
      </c>
      <c r="Z21" s="6" t="s">
        <v>56</v>
      </c>
      <c r="AM21" s="6" t="s">
        <v>92</v>
      </c>
      <c r="AP21" s="6" t="s">
        <v>1</v>
      </c>
    </row>
    <row r="22" spans="1:79" s="57" customFormat="1" ht="19.5" customHeight="1">
      <c r="A22" s="44">
        <v>1</v>
      </c>
      <c r="B22" s="79" t="s">
        <v>175</v>
      </c>
      <c r="C22" s="81" t="s">
        <v>173</v>
      </c>
      <c r="D22" s="45"/>
      <c r="E22" s="46">
        <v>330</v>
      </c>
      <c r="F22" s="46">
        <v>10.5</v>
      </c>
      <c r="G22" s="46">
        <v>30</v>
      </c>
      <c r="H22" s="46">
        <v>330</v>
      </c>
      <c r="I22" s="47">
        <v>4</v>
      </c>
      <c r="J22" s="48">
        <v>150000</v>
      </c>
      <c r="K22" s="49">
        <f>IF(E22=0,"",(100-F22)*E22*100.138/(G22*H22*I22))</f>
        <v>74.68625833333334</v>
      </c>
      <c r="L22" s="44">
        <f>IF(E22=0,"",RANK(K22,$K$22:$K$50,0))</f>
        <v>25</v>
      </c>
      <c r="M22" s="50">
        <f>IF(E22=0,"",R22)</f>
        <v>634.8331958333334</v>
      </c>
      <c r="N22" s="44">
        <f>IF(E22=0,"",RANK(M22,$M$22:$M$50,0))</f>
        <v>22</v>
      </c>
      <c r="O22">
        <v>55.5</v>
      </c>
      <c r="P22" s="51" t="b">
        <f>(+F22&gt;13.01)</f>
        <v>0</v>
      </c>
      <c r="Q22" s="52">
        <f aca="true" t="shared" si="0" ref="Q22:Q50">+(F22-$P$16)</f>
        <v>-2.5</v>
      </c>
      <c r="R22" s="53">
        <f aca="true" t="shared" si="1" ref="R22:R50">IF(P22,+(K22*$N$9)-((Q22*$N$10)*K22),+K22*$N$9)</f>
        <v>634.8331958333334</v>
      </c>
      <c r="S22" s="54"/>
      <c r="T22" s="51" t="b">
        <f aca="true" t="shared" si="2" ref="T22:T50">(+F22&gt;15)</f>
        <v>0</v>
      </c>
      <c r="U22" s="55">
        <f aca="true" t="shared" si="3" ref="U22:U50">+IF(T22,+(100-F22)*E22*109.814/(G22*H22*I22),+(100-$G$16)*E22*109.814/(G22*H22*I22))</f>
        <v>79.61515</v>
      </c>
      <c r="V22" s="56" t="s">
        <v>1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 t="s">
        <v>93</v>
      </c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</row>
    <row r="23" spans="1:79" s="57" customFormat="1" ht="19.5" customHeight="1">
      <c r="A23" s="44">
        <v>2</v>
      </c>
      <c r="B23" s="79" t="s">
        <v>178</v>
      </c>
      <c r="C23" s="81" t="s">
        <v>191</v>
      </c>
      <c r="D23" s="45"/>
      <c r="E23" s="46">
        <v>300</v>
      </c>
      <c r="F23" s="46">
        <v>10.3</v>
      </c>
      <c r="G23" s="46">
        <v>30</v>
      </c>
      <c r="H23" s="46">
        <v>330</v>
      </c>
      <c r="I23" s="47">
        <v>4</v>
      </c>
      <c r="J23" s="48">
        <v>150000</v>
      </c>
      <c r="K23" s="49">
        <f aca="true" t="shared" si="4" ref="K23:K50">IF(E23=0,"",(100-F23)*E23*100.138/(G23*H23*I23))</f>
        <v>68.04832272727273</v>
      </c>
      <c r="L23" s="44">
        <f aca="true" t="shared" si="5" ref="L23:L50">IF(E23=0,"",RANK(K23,$K$22:$K$50,0))</f>
        <v>29</v>
      </c>
      <c r="M23" s="50">
        <f aca="true" t="shared" si="6" ref="M23:M50">IF(E23=0,"",R23)</f>
        <v>578.4107431818182</v>
      </c>
      <c r="N23" s="44">
        <f aca="true" t="shared" si="7" ref="N23:N50">IF(E23=0,"",RANK(M23,$M$22:$M$50,0))</f>
        <v>26</v>
      </c>
      <c r="O23">
        <v>54.9</v>
      </c>
      <c r="P23" s="51" t="b">
        <f aca="true" t="shared" si="8" ref="P23:P50">(+F23&gt;13.01)</f>
        <v>0</v>
      </c>
      <c r="Q23" s="52">
        <f t="shared" si="0"/>
        <v>-2.6999999999999993</v>
      </c>
      <c r="R23" s="53">
        <f t="shared" si="1"/>
        <v>578.4107431818182</v>
      </c>
      <c r="S23" s="54"/>
      <c r="T23" s="51" t="b">
        <f t="shared" si="2"/>
        <v>0</v>
      </c>
      <c r="U23" s="55">
        <f t="shared" si="3"/>
        <v>72.37740909090908</v>
      </c>
      <c r="V23" s="51"/>
      <c r="W23" s="51"/>
      <c r="X23" s="51" t="s">
        <v>68</v>
      </c>
      <c r="Y23" s="51"/>
      <c r="Z23" s="51"/>
      <c r="AA23" s="51"/>
      <c r="AB23" s="51"/>
      <c r="AC23" s="51"/>
      <c r="AD23" s="51"/>
      <c r="AE23" s="51"/>
      <c r="AF23" s="51" t="s">
        <v>109</v>
      </c>
      <c r="AG23" s="51" t="s">
        <v>110</v>
      </c>
      <c r="AH23" s="51"/>
      <c r="AI23" s="51"/>
      <c r="AJ23" s="51"/>
      <c r="AK23" s="51"/>
      <c r="AL23" s="51"/>
      <c r="AM23" s="51" t="s">
        <v>94</v>
      </c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</row>
    <row r="24" spans="1:79" s="57" customFormat="1" ht="19.5" customHeight="1">
      <c r="A24" s="44">
        <v>3</v>
      </c>
      <c r="B24" s="79" t="s">
        <v>175</v>
      </c>
      <c r="C24" s="81" t="s">
        <v>190</v>
      </c>
      <c r="D24" s="45"/>
      <c r="E24" s="46">
        <v>395</v>
      </c>
      <c r="F24" s="46">
        <v>10.3</v>
      </c>
      <c r="G24" s="46">
        <v>30</v>
      </c>
      <c r="H24" s="46">
        <v>330</v>
      </c>
      <c r="I24" s="47">
        <v>4</v>
      </c>
      <c r="J24" s="48">
        <v>150000</v>
      </c>
      <c r="K24" s="49">
        <f t="shared" si="4"/>
        <v>89.59695825757576</v>
      </c>
      <c r="L24" s="44">
        <f t="shared" si="5"/>
        <v>1</v>
      </c>
      <c r="M24" s="50">
        <f t="shared" si="6"/>
        <v>761.574145189394</v>
      </c>
      <c r="N24" s="44">
        <f t="shared" si="7"/>
        <v>1</v>
      </c>
      <c r="O24">
        <v>55.9</v>
      </c>
      <c r="P24" s="51" t="b">
        <f t="shared" si="8"/>
        <v>0</v>
      </c>
      <c r="Q24" s="52">
        <f t="shared" si="0"/>
        <v>-2.6999999999999993</v>
      </c>
      <c r="R24" s="53">
        <f t="shared" si="1"/>
        <v>761.574145189394</v>
      </c>
      <c r="S24" s="54"/>
      <c r="T24" s="51" t="b">
        <f t="shared" si="2"/>
        <v>0</v>
      </c>
      <c r="U24" s="55">
        <f t="shared" si="3"/>
        <v>95.29692196969697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 t="s">
        <v>95</v>
      </c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</row>
    <row r="25" spans="1:79" s="57" customFormat="1" ht="19.5" customHeight="1">
      <c r="A25" s="44">
        <v>4</v>
      </c>
      <c r="B25" s="79" t="s">
        <v>178</v>
      </c>
      <c r="C25" s="81" t="s">
        <v>192</v>
      </c>
      <c r="D25" s="45"/>
      <c r="E25" s="46">
        <v>365</v>
      </c>
      <c r="F25" s="46">
        <v>10.3</v>
      </c>
      <c r="G25" s="46">
        <v>30</v>
      </c>
      <c r="H25" s="46">
        <v>330</v>
      </c>
      <c r="I25" s="47">
        <v>4</v>
      </c>
      <c r="J25" s="48">
        <v>150000</v>
      </c>
      <c r="K25" s="49">
        <f t="shared" si="4"/>
        <v>82.7921259848485</v>
      </c>
      <c r="L25" s="44">
        <f t="shared" si="5"/>
        <v>4</v>
      </c>
      <c r="M25" s="50">
        <f t="shared" si="6"/>
        <v>703.7330708712122</v>
      </c>
      <c r="N25" s="44">
        <f t="shared" si="7"/>
        <v>4</v>
      </c>
      <c r="O25">
        <v>55.9</v>
      </c>
      <c r="P25" s="51" t="b">
        <f t="shared" si="8"/>
        <v>0</v>
      </c>
      <c r="Q25" s="52">
        <f t="shared" si="0"/>
        <v>-2.6999999999999993</v>
      </c>
      <c r="R25" s="53">
        <f t="shared" si="1"/>
        <v>703.7330708712122</v>
      </c>
      <c r="S25" s="54"/>
      <c r="T25" s="51" t="b">
        <f t="shared" si="2"/>
        <v>0</v>
      </c>
      <c r="U25" s="55">
        <f t="shared" si="3"/>
        <v>88.05918106060605</v>
      </c>
      <c r="V25" s="51"/>
      <c r="W25" s="51"/>
      <c r="X25" s="51" t="s">
        <v>69</v>
      </c>
      <c r="Y25" s="51"/>
      <c r="Z25" s="51"/>
      <c r="AA25" s="51"/>
      <c r="AB25" s="51"/>
      <c r="AC25" s="51"/>
      <c r="AD25" s="51"/>
      <c r="AE25" s="51"/>
      <c r="AF25" s="51" t="s">
        <v>111</v>
      </c>
      <c r="AG25" s="51" t="s">
        <v>111</v>
      </c>
      <c r="AH25" s="51"/>
      <c r="AI25" s="51"/>
      <c r="AJ25" s="51"/>
      <c r="AK25" s="51"/>
      <c r="AL25" s="51"/>
      <c r="AM25" s="51" t="s">
        <v>96</v>
      </c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</row>
    <row r="26" spans="1:79" s="57" customFormat="1" ht="19.5" customHeight="1">
      <c r="A26" s="44">
        <v>5</v>
      </c>
      <c r="B26" s="79" t="s">
        <v>177</v>
      </c>
      <c r="C26" s="81" t="s">
        <v>186</v>
      </c>
      <c r="D26" s="45"/>
      <c r="E26" s="46">
        <v>325</v>
      </c>
      <c r="F26" s="46">
        <v>10.2</v>
      </c>
      <c r="G26" s="46">
        <v>30</v>
      </c>
      <c r="H26" s="46">
        <v>330</v>
      </c>
      <c r="I26" s="47">
        <v>4</v>
      </c>
      <c r="J26" s="48">
        <v>150000</v>
      </c>
      <c r="K26" s="49">
        <f t="shared" si="4"/>
        <v>73.80120025252526</v>
      </c>
      <c r="L26" s="44">
        <f t="shared" si="5"/>
        <v>26</v>
      </c>
      <c r="M26" s="50">
        <f t="shared" si="6"/>
        <v>627.3102021464647</v>
      </c>
      <c r="N26" s="44">
        <f t="shared" si="7"/>
        <v>23</v>
      </c>
      <c r="O26">
        <v>55.4</v>
      </c>
      <c r="P26" s="51" t="b">
        <f t="shared" si="8"/>
        <v>0</v>
      </c>
      <c r="Q26" s="52">
        <f t="shared" si="0"/>
        <v>-2.8000000000000007</v>
      </c>
      <c r="R26" s="53">
        <f t="shared" si="1"/>
        <v>627.3102021464647</v>
      </c>
      <c r="S26" s="54"/>
      <c r="T26" s="51" t="b">
        <f t="shared" si="2"/>
        <v>0</v>
      </c>
      <c r="U26" s="55">
        <f t="shared" si="3"/>
        <v>78.40885984848484</v>
      </c>
      <c r="V26" s="51"/>
      <c r="W26" s="51"/>
      <c r="X26" s="51" t="s">
        <v>70</v>
      </c>
      <c r="Y26" s="51"/>
      <c r="Z26" s="51"/>
      <c r="AA26" s="51"/>
      <c r="AB26" s="51"/>
      <c r="AC26" s="51"/>
      <c r="AD26" s="51"/>
      <c r="AE26" s="51"/>
      <c r="AF26" s="51" t="s">
        <v>112</v>
      </c>
      <c r="AG26" s="51" t="s">
        <v>112</v>
      </c>
      <c r="AH26" s="51"/>
      <c r="AI26" s="51"/>
      <c r="AJ26" s="51"/>
      <c r="AK26" s="51"/>
      <c r="AL26" s="51"/>
      <c r="AM26" s="51" t="s">
        <v>97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</row>
    <row r="27" spans="1:79" s="57" customFormat="1" ht="19.5" customHeight="1">
      <c r="A27" s="44">
        <v>6</v>
      </c>
      <c r="B27" s="79" t="s">
        <v>172</v>
      </c>
      <c r="C27" s="81" t="s">
        <v>205</v>
      </c>
      <c r="D27" s="45"/>
      <c r="E27" s="46">
        <v>360</v>
      </c>
      <c r="F27" s="46">
        <v>10.1</v>
      </c>
      <c r="G27" s="46">
        <v>30</v>
      </c>
      <c r="H27" s="46">
        <v>330</v>
      </c>
      <c r="I27" s="47">
        <v>4</v>
      </c>
      <c r="J27" s="48">
        <v>150000</v>
      </c>
      <c r="K27" s="49">
        <f t="shared" si="4"/>
        <v>81.84005636363638</v>
      </c>
      <c r="L27" s="44">
        <f t="shared" si="5"/>
        <v>5</v>
      </c>
      <c r="M27" s="50">
        <f t="shared" si="6"/>
        <v>695.6404790909093</v>
      </c>
      <c r="N27" s="44">
        <f t="shared" si="7"/>
        <v>5</v>
      </c>
      <c r="O27">
        <v>54.3</v>
      </c>
      <c r="P27" s="51" t="b">
        <f t="shared" si="8"/>
        <v>0</v>
      </c>
      <c r="Q27" s="52">
        <f t="shared" si="0"/>
        <v>-2.9000000000000004</v>
      </c>
      <c r="R27" s="53">
        <f t="shared" si="1"/>
        <v>695.6404790909093</v>
      </c>
      <c r="S27" s="54"/>
      <c r="T27" s="51" t="b">
        <f t="shared" si="2"/>
        <v>0</v>
      </c>
      <c r="U27" s="55">
        <f t="shared" si="3"/>
        <v>86.8528909090909</v>
      </c>
      <c r="V27" s="51"/>
      <c r="W27" s="51"/>
      <c r="X27" s="51" t="s">
        <v>71</v>
      </c>
      <c r="Y27" s="51"/>
      <c r="Z27" s="51"/>
      <c r="AA27" s="51"/>
      <c r="AB27" s="51"/>
      <c r="AC27" s="51"/>
      <c r="AD27" s="51"/>
      <c r="AE27" s="51"/>
      <c r="AF27" s="51" t="s">
        <v>113</v>
      </c>
      <c r="AG27" s="51" t="s">
        <v>113</v>
      </c>
      <c r="AH27" s="51"/>
      <c r="AI27" s="51"/>
      <c r="AJ27" s="51"/>
      <c r="AK27" s="51"/>
      <c r="AL27" s="51"/>
      <c r="AM27" s="51" t="s">
        <v>98</v>
      </c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</row>
    <row r="28" spans="1:79" s="57" customFormat="1" ht="19.5" customHeight="1">
      <c r="A28" s="44">
        <v>7</v>
      </c>
      <c r="B28" s="79" t="s">
        <v>176</v>
      </c>
      <c r="C28" s="81" t="s">
        <v>179</v>
      </c>
      <c r="D28" s="45"/>
      <c r="E28" s="46">
        <v>350</v>
      </c>
      <c r="F28" s="46">
        <v>10.2</v>
      </c>
      <c r="G28" s="46">
        <v>30</v>
      </c>
      <c r="H28" s="46">
        <v>330</v>
      </c>
      <c r="I28" s="47">
        <v>4</v>
      </c>
      <c r="J28" s="48">
        <v>150000</v>
      </c>
      <c r="K28" s="49">
        <f t="shared" si="4"/>
        <v>79.47821565656567</v>
      </c>
      <c r="L28" s="44">
        <f t="shared" si="5"/>
        <v>11</v>
      </c>
      <c r="M28" s="50">
        <f t="shared" si="6"/>
        <v>675.5648330808082</v>
      </c>
      <c r="N28" s="44">
        <f t="shared" si="7"/>
        <v>11</v>
      </c>
      <c r="O28">
        <v>56.8</v>
      </c>
      <c r="P28" s="51" t="b">
        <f t="shared" si="8"/>
        <v>0</v>
      </c>
      <c r="Q28" s="52">
        <f t="shared" si="0"/>
        <v>-2.8000000000000007</v>
      </c>
      <c r="R28" s="53">
        <f t="shared" si="1"/>
        <v>675.5648330808082</v>
      </c>
      <c r="S28" s="54"/>
      <c r="T28" s="51" t="b">
        <f t="shared" si="2"/>
        <v>0</v>
      </c>
      <c r="U28" s="55">
        <f t="shared" si="3"/>
        <v>84.4403106060606</v>
      </c>
      <c r="V28" s="51"/>
      <c r="W28" s="51"/>
      <c r="X28" s="51" t="s">
        <v>72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 t="s">
        <v>99</v>
      </c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</row>
    <row r="29" spans="1:79" s="57" customFormat="1" ht="19.5" customHeight="1">
      <c r="A29" s="44">
        <v>8</v>
      </c>
      <c r="B29" s="79" t="s">
        <v>172</v>
      </c>
      <c r="C29" s="81" t="s">
        <v>183</v>
      </c>
      <c r="D29" s="45"/>
      <c r="E29" s="46">
        <v>335</v>
      </c>
      <c r="F29" s="46">
        <v>10</v>
      </c>
      <c r="G29" s="46">
        <v>30</v>
      </c>
      <c r="H29" s="46">
        <v>330</v>
      </c>
      <c r="I29" s="47">
        <v>4</v>
      </c>
      <c r="J29" s="48">
        <v>150000</v>
      </c>
      <c r="K29" s="49">
        <f t="shared" si="4"/>
        <v>76.24143181818182</v>
      </c>
      <c r="L29" s="44">
        <f t="shared" si="5"/>
        <v>19</v>
      </c>
      <c r="M29" s="50">
        <f t="shared" si="6"/>
        <v>648.0521704545455</v>
      </c>
      <c r="N29" s="44">
        <f t="shared" si="7"/>
        <v>18</v>
      </c>
      <c r="O29">
        <v>54.6</v>
      </c>
      <c r="P29" s="51" t="b">
        <f t="shared" si="8"/>
        <v>0</v>
      </c>
      <c r="Q29" s="52">
        <f t="shared" si="0"/>
        <v>-3</v>
      </c>
      <c r="R29" s="53">
        <f t="shared" si="1"/>
        <v>648.0521704545455</v>
      </c>
      <c r="S29" s="54"/>
      <c r="T29" s="51" t="b">
        <f t="shared" si="2"/>
        <v>0</v>
      </c>
      <c r="U29" s="55">
        <f t="shared" si="3"/>
        <v>80.82144015151515</v>
      </c>
      <c r="V29" s="51"/>
      <c r="W29" s="51"/>
      <c r="X29" s="51" t="s">
        <v>73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 t="s">
        <v>61</v>
      </c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</row>
    <row r="30" spans="1:79" s="57" customFormat="1" ht="19.5" customHeight="1">
      <c r="A30" s="44">
        <v>9</v>
      </c>
      <c r="B30" s="79" t="s">
        <v>175</v>
      </c>
      <c r="C30" s="81" t="s">
        <v>194</v>
      </c>
      <c r="D30" s="58"/>
      <c r="E30" s="46">
        <v>355</v>
      </c>
      <c r="F30" s="46">
        <v>10.2</v>
      </c>
      <c r="G30" s="46">
        <v>30</v>
      </c>
      <c r="H30" s="46">
        <v>330</v>
      </c>
      <c r="I30" s="47">
        <v>4</v>
      </c>
      <c r="J30" s="48">
        <v>150000</v>
      </c>
      <c r="K30" s="49">
        <f t="shared" si="4"/>
        <v>80.61361873737374</v>
      </c>
      <c r="L30" s="44">
        <f t="shared" si="5"/>
        <v>7</v>
      </c>
      <c r="M30" s="50">
        <f t="shared" si="6"/>
        <v>685.2157592676768</v>
      </c>
      <c r="N30" s="44">
        <f t="shared" si="7"/>
        <v>7</v>
      </c>
      <c r="O30">
        <v>56</v>
      </c>
      <c r="P30" s="51" t="b">
        <f t="shared" si="8"/>
        <v>0</v>
      </c>
      <c r="Q30" s="52">
        <f t="shared" si="0"/>
        <v>-2.8000000000000007</v>
      </c>
      <c r="R30" s="53">
        <f t="shared" si="1"/>
        <v>685.2157592676768</v>
      </c>
      <c r="S30" s="54"/>
      <c r="T30" s="51" t="b">
        <f t="shared" si="2"/>
        <v>0</v>
      </c>
      <c r="U30" s="55">
        <f t="shared" si="3"/>
        <v>85.64660075757575</v>
      </c>
      <c r="V30" s="51"/>
      <c r="W30" s="51"/>
      <c r="X30" s="51" t="s">
        <v>74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</row>
    <row r="31" spans="1:79" s="57" customFormat="1" ht="19.5" customHeight="1">
      <c r="A31" s="44">
        <v>10</v>
      </c>
      <c r="B31" s="79" t="s">
        <v>178</v>
      </c>
      <c r="C31" s="81" t="s">
        <v>193</v>
      </c>
      <c r="D31" s="58"/>
      <c r="E31" s="46">
        <v>330</v>
      </c>
      <c r="F31" s="46">
        <v>10.1</v>
      </c>
      <c r="G31" s="46">
        <v>30</v>
      </c>
      <c r="H31" s="46">
        <v>330</v>
      </c>
      <c r="I31" s="47">
        <v>4</v>
      </c>
      <c r="J31" s="48">
        <v>150000</v>
      </c>
      <c r="K31" s="49">
        <f t="shared" si="4"/>
        <v>75.02005166666667</v>
      </c>
      <c r="L31" s="44">
        <f t="shared" si="5"/>
        <v>24</v>
      </c>
      <c r="M31" s="50">
        <f t="shared" si="6"/>
        <v>637.6704391666667</v>
      </c>
      <c r="N31" s="44">
        <f t="shared" si="7"/>
        <v>21</v>
      </c>
      <c r="O31">
        <v>56.5</v>
      </c>
      <c r="P31" s="51" t="b">
        <f t="shared" si="8"/>
        <v>0</v>
      </c>
      <c r="Q31" s="52">
        <f t="shared" si="0"/>
        <v>-2.9000000000000004</v>
      </c>
      <c r="R31" s="53">
        <f t="shared" si="1"/>
        <v>637.6704391666667</v>
      </c>
      <c r="S31" s="54"/>
      <c r="T31" s="51" t="b">
        <f t="shared" si="2"/>
        <v>0</v>
      </c>
      <c r="U31" s="55">
        <f t="shared" si="3"/>
        <v>79.61515</v>
      </c>
      <c r="V31" s="51"/>
      <c r="W31" s="51"/>
      <c r="X31" s="51" t="s">
        <v>75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</row>
    <row r="32" spans="1:79" s="57" customFormat="1" ht="19.5" customHeight="1">
      <c r="A32" s="44">
        <v>11</v>
      </c>
      <c r="B32" s="79" t="s">
        <v>175</v>
      </c>
      <c r="C32" s="81" t="s">
        <v>195</v>
      </c>
      <c r="D32" s="58"/>
      <c r="E32" s="46">
        <v>310</v>
      </c>
      <c r="F32" s="46">
        <v>10.4</v>
      </c>
      <c r="G32" s="46">
        <v>30</v>
      </c>
      <c r="H32" s="46">
        <v>330</v>
      </c>
      <c r="I32" s="47">
        <v>4</v>
      </c>
      <c r="J32" s="48">
        <v>150000</v>
      </c>
      <c r="K32" s="49">
        <f t="shared" si="4"/>
        <v>70.2382092929293</v>
      </c>
      <c r="L32" s="44">
        <f t="shared" si="5"/>
        <v>27</v>
      </c>
      <c r="M32" s="50">
        <f t="shared" si="6"/>
        <v>597.024778989899</v>
      </c>
      <c r="N32" s="44">
        <f t="shared" si="7"/>
        <v>24</v>
      </c>
      <c r="O32">
        <v>56.9</v>
      </c>
      <c r="P32" s="51" t="b">
        <f t="shared" si="8"/>
        <v>0</v>
      </c>
      <c r="Q32" s="52">
        <f t="shared" si="0"/>
        <v>-2.5999999999999996</v>
      </c>
      <c r="R32" s="53">
        <f t="shared" si="1"/>
        <v>597.024778989899</v>
      </c>
      <c r="S32" s="54"/>
      <c r="T32" s="51" t="b">
        <f t="shared" si="2"/>
        <v>0</v>
      </c>
      <c r="U32" s="55">
        <f t="shared" si="3"/>
        <v>74.78998939393938</v>
      </c>
      <c r="V32" s="51"/>
      <c r="W32" s="51"/>
      <c r="X32" s="51" t="s">
        <v>76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</row>
    <row r="33" spans="1:79" s="57" customFormat="1" ht="19.5" customHeight="1">
      <c r="A33" s="44">
        <v>12</v>
      </c>
      <c r="B33" s="79" t="s">
        <v>175</v>
      </c>
      <c r="C33" s="81" t="s">
        <v>196</v>
      </c>
      <c r="D33" s="58"/>
      <c r="E33" s="46">
        <v>335</v>
      </c>
      <c r="F33" s="46">
        <v>10.4</v>
      </c>
      <c r="G33" s="46">
        <v>30</v>
      </c>
      <c r="H33" s="46">
        <v>330</v>
      </c>
      <c r="I33" s="47">
        <v>4</v>
      </c>
      <c r="J33" s="48">
        <v>150000</v>
      </c>
      <c r="K33" s="49">
        <f t="shared" si="4"/>
        <v>75.902581010101</v>
      </c>
      <c r="L33" s="44">
        <f t="shared" si="5"/>
        <v>23</v>
      </c>
      <c r="M33" s="50">
        <f t="shared" si="6"/>
        <v>645.1719385858585</v>
      </c>
      <c r="N33" s="44">
        <f t="shared" si="7"/>
        <v>20</v>
      </c>
      <c r="O33">
        <v>57</v>
      </c>
      <c r="P33" s="51" t="b">
        <f t="shared" si="8"/>
        <v>0</v>
      </c>
      <c r="Q33" s="52">
        <f t="shared" si="0"/>
        <v>-2.5999999999999996</v>
      </c>
      <c r="R33" s="53">
        <f t="shared" si="1"/>
        <v>645.1719385858585</v>
      </c>
      <c r="S33" s="54"/>
      <c r="T33" s="51" t="b">
        <f t="shared" si="2"/>
        <v>0</v>
      </c>
      <c r="U33" s="55">
        <f t="shared" si="3"/>
        <v>80.82144015151515</v>
      </c>
      <c r="V33" s="51"/>
      <c r="W33" s="51"/>
      <c r="X33" s="51" t="s">
        <v>77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</row>
    <row r="34" spans="1:79" s="57" customFormat="1" ht="19.5" customHeight="1">
      <c r="A34" s="44">
        <v>13</v>
      </c>
      <c r="B34" s="79" t="s">
        <v>175</v>
      </c>
      <c r="C34" s="81" t="s">
        <v>173</v>
      </c>
      <c r="D34" s="58"/>
      <c r="E34" s="46">
        <v>335</v>
      </c>
      <c r="F34" s="46">
        <v>10.3</v>
      </c>
      <c r="G34" s="46">
        <v>30</v>
      </c>
      <c r="H34" s="46">
        <v>330</v>
      </c>
      <c r="I34" s="47">
        <v>4</v>
      </c>
      <c r="J34" s="48">
        <v>150000</v>
      </c>
      <c r="K34" s="49">
        <f t="shared" si="4"/>
        <v>75.98729371212121</v>
      </c>
      <c r="L34" s="44">
        <f t="shared" si="5"/>
        <v>22</v>
      </c>
      <c r="M34" s="50">
        <f t="shared" si="6"/>
        <v>645.8919965530304</v>
      </c>
      <c r="N34" s="44">
        <f t="shared" si="7"/>
        <v>19</v>
      </c>
      <c r="O34">
        <v>56.6</v>
      </c>
      <c r="P34" s="51" t="b">
        <f t="shared" si="8"/>
        <v>0</v>
      </c>
      <c r="Q34" s="52">
        <f t="shared" si="0"/>
        <v>-2.6999999999999993</v>
      </c>
      <c r="R34" s="53">
        <f t="shared" si="1"/>
        <v>645.8919965530304</v>
      </c>
      <c r="S34" s="54"/>
      <c r="T34" s="51" t="b">
        <f t="shared" si="2"/>
        <v>0</v>
      </c>
      <c r="U34" s="55">
        <f t="shared" si="3"/>
        <v>80.82144015151515</v>
      </c>
      <c r="V34" s="51"/>
      <c r="W34" s="51"/>
      <c r="X34" s="51"/>
      <c r="Y34" s="51"/>
      <c r="Z34" s="51" t="s">
        <v>100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</row>
    <row r="35" spans="1:79" s="57" customFormat="1" ht="19.5" customHeight="1">
      <c r="A35" s="44">
        <v>14</v>
      </c>
      <c r="B35" s="79" t="s">
        <v>178</v>
      </c>
      <c r="C35" s="81" t="s">
        <v>188</v>
      </c>
      <c r="D35" s="58"/>
      <c r="E35" s="46">
        <v>355</v>
      </c>
      <c r="F35" s="46">
        <v>10.2</v>
      </c>
      <c r="G35" s="46">
        <v>30</v>
      </c>
      <c r="H35" s="46">
        <v>330</v>
      </c>
      <c r="I35" s="47">
        <v>4</v>
      </c>
      <c r="J35" s="48">
        <v>150000</v>
      </c>
      <c r="K35" s="49">
        <f t="shared" si="4"/>
        <v>80.61361873737374</v>
      </c>
      <c r="L35" s="44">
        <f t="shared" si="5"/>
        <v>7</v>
      </c>
      <c r="M35" s="50">
        <f t="shared" si="6"/>
        <v>685.2157592676768</v>
      </c>
      <c r="N35" s="44">
        <f t="shared" si="7"/>
        <v>7</v>
      </c>
      <c r="O35">
        <v>56.9</v>
      </c>
      <c r="P35" s="51" t="b">
        <f t="shared" si="8"/>
        <v>0</v>
      </c>
      <c r="Q35" s="52">
        <f t="shared" si="0"/>
        <v>-2.8000000000000007</v>
      </c>
      <c r="R35" s="53">
        <f t="shared" si="1"/>
        <v>685.2157592676768</v>
      </c>
      <c r="S35" s="54"/>
      <c r="T35" s="51" t="b">
        <f t="shared" si="2"/>
        <v>0</v>
      </c>
      <c r="U35" s="55">
        <f t="shared" si="3"/>
        <v>85.64660075757575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</row>
    <row r="36" spans="1:79" s="57" customFormat="1" ht="19.5" customHeight="1">
      <c r="A36" s="44">
        <v>15</v>
      </c>
      <c r="B36" s="79" t="s">
        <v>176</v>
      </c>
      <c r="C36" s="81" t="s">
        <v>180</v>
      </c>
      <c r="D36" s="58"/>
      <c r="E36" s="46">
        <v>350</v>
      </c>
      <c r="F36" s="46">
        <v>10.2</v>
      </c>
      <c r="G36" s="46">
        <v>30</v>
      </c>
      <c r="H36" s="46">
        <v>330</v>
      </c>
      <c r="I36" s="47">
        <v>4</v>
      </c>
      <c r="J36" s="48">
        <v>150000</v>
      </c>
      <c r="K36" s="49">
        <f t="shared" si="4"/>
        <v>79.47821565656567</v>
      </c>
      <c r="L36" s="44">
        <f t="shared" si="5"/>
        <v>11</v>
      </c>
      <c r="M36" s="50">
        <f t="shared" si="6"/>
        <v>675.5648330808082</v>
      </c>
      <c r="N36" s="44">
        <f t="shared" si="7"/>
        <v>11</v>
      </c>
      <c r="O36">
        <v>57.5</v>
      </c>
      <c r="P36" s="51" t="b">
        <f t="shared" si="8"/>
        <v>0</v>
      </c>
      <c r="Q36" s="52">
        <f t="shared" si="0"/>
        <v>-2.8000000000000007</v>
      </c>
      <c r="R36" s="53">
        <f t="shared" si="1"/>
        <v>675.5648330808082</v>
      </c>
      <c r="S36" s="54"/>
      <c r="T36" s="51" t="b">
        <f t="shared" si="2"/>
        <v>0</v>
      </c>
      <c r="U36" s="55">
        <f t="shared" si="3"/>
        <v>84.4403106060606</v>
      </c>
      <c r="V36" s="51"/>
      <c r="W36" s="51"/>
      <c r="X36" s="51" t="s">
        <v>78</v>
      </c>
      <c r="Y36" s="51"/>
      <c r="Z36" s="51" t="s">
        <v>101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</row>
    <row r="37" spans="1:79" s="57" customFormat="1" ht="19.5" customHeight="1">
      <c r="A37" s="44">
        <v>16</v>
      </c>
      <c r="B37" s="79" t="s">
        <v>172</v>
      </c>
      <c r="C37" s="81" t="s">
        <v>184</v>
      </c>
      <c r="D37" s="58"/>
      <c r="E37" s="46">
        <v>300</v>
      </c>
      <c r="F37" s="46">
        <v>10</v>
      </c>
      <c r="G37" s="46">
        <v>30</v>
      </c>
      <c r="H37" s="46">
        <v>330</v>
      </c>
      <c r="I37" s="47">
        <v>4</v>
      </c>
      <c r="J37" s="48">
        <v>150000</v>
      </c>
      <c r="K37" s="49">
        <f t="shared" si="4"/>
        <v>68.2759090909091</v>
      </c>
      <c r="L37" s="44">
        <f t="shared" si="5"/>
        <v>28</v>
      </c>
      <c r="M37" s="50">
        <f t="shared" si="6"/>
        <v>580.3452272727274</v>
      </c>
      <c r="N37" s="44">
        <f t="shared" si="7"/>
        <v>25</v>
      </c>
      <c r="O37">
        <v>56.1</v>
      </c>
      <c r="P37" s="51" t="b">
        <f t="shared" si="8"/>
        <v>0</v>
      </c>
      <c r="Q37" s="52">
        <f t="shared" si="0"/>
        <v>-3</v>
      </c>
      <c r="R37" s="53">
        <f t="shared" si="1"/>
        <v>580.3452272727274</v>
      </c>
      <c r="S37" s="54"/>
      <c r="T37" s="51" t="b">
        <f t="shared" si="2"/>
        <v>0</v>
      </c>
      <c r="U37" s="55">
        <f t="shared" si="3"/>
        <v>72.37740909090908</v>
      </c>
      <c r="V37" s="51"/>
      <c r="W37" s="51"/>
      <c r="X37" s="51"/>
      <c r="Y37" s="51"/>
      <c r="Z37" s="51" t="s">
        <v>106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</row>
    <row r="38" spans="1:79" s="57" customFormat="1" ht="19.5" customHeight="1">
      <c r="A38" s="44">
        <v>17</v>
      </c>
      <c r="B38" s="79" t="s">
        <v>177</v>
      </c>
      <c r="C38" s="81" t="s">
        <v>187</v>
      </c>
      <c r="D38" s="58"/>
      <c r="E38" s="46">
        <v>355</v>
      </c>
      <c r="F38" s="46">
        <v>10.1</v>
      </c>
      <c r="G38" s="46">
        <v>30</v>
      </c>
      <c r="H38" s="46">
        <v>330</v>
      </c>
      <c r="I38" s="47">
        <v>4</v>
      </c>
      <c r="J38" s="48">
        <v>150000</v>
      </c>
      <c r="K38" s="49">
        <f t="shared" si="4"/>
        <v>80.70338891414143</v>
      </c>
      <c r="L38" s="44">
        <f t="shared" si="5"/>
        <v>6</v>
      </c>
      <c r="M38" s="50">
        <f t="shared" si="6"/>
        <v>685.9788057702021</v>
      </c>
      <c r="N38" s="44">
        <f t="shared" si="7"/>
        <v>6</v>
      </c>
      <c r="O38">
        <v>57.4</v>
      </c>
      <c r="P38" s="51" t="b">
        <f t="shared" si="8"/>
        <v>0</v>
      </c>
      <c r="Q38" s="52">
        <f t="shared" si="0"/>
        <v>-2.9000000000000004</v>
      </c>
      <c r="R38" s="53">
        <f t="shared" si="1"/>
        <v>685.9788057702021</v>
      </c>
      <c r="S38" s="54"/>
      <c r="T38" s="51" t="b">
        <f t="shared" si="2"/>
        <v>0</v>
      </c>
      <c r="U38" s="55">
        <f t="shared" si="3"/>
        <v>85.64660075757575</v>
      </c>
      <c r="V38" s="51"/>
      <c r="W38" s="51"/>
      <c r="X38" s="51" t="s">
        <v>79</v>
      </c>
      <c r="Y38" s="51"/>
      <c r="Z38" s="51" t="s">
        <v>102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</row>
    <row r="39" spans="1:79" s="57" customFormat="1" ht="19.5" customHeight="1">
      <c r="A39" s="44">
        <v>18</v>
      </c>
      <c r="B39" s="79" t="s">
        <v>175</v>
      </c>
      <c r="C39" s="81" t="s">
        <v>197</v>
      </c>
      <c r="D39" s="58"/>
      <c r="E39" s="46">
        <v>340</v>
      </c>
      <c r="F39" s="46">
        <v>10.3</v>
      </c>
      <c r="G39" s="46">
        <v>30</v>
      </c>
      <c r="H39" s="46">
        <v>330</v>
      </c>
      <c r="I39" s="47">
        <v>4</v>
      </c>
      <c r="J39" s="48">
        <v>150000</v>
      </c>
      <c r="K39" s="49">
        <f t="shared" si="4"/>
        <v>77.12143242424243</v>
      </c>
      <c r="L39" s="44">
        <f t="shared" si="5"/>
        <v>18</v>
      </c>
      <c r="M39" s="50">
        <f t="shared" si="6"/>
        <v>655.5321756060606</v>
      </c>
      <c r="N39" s="44">
        <f t="shared" si="7"/>
        <v>17</v>
      </c>
      <c r="O39">
        <v>57.8</v>
      </c>
      <c r="P39" s="51" t="b">
        <f t="shared" si="8"/>
        <v>0</v>
      </c>
      <c r="Q39" s="52">
        <f t="shared" si="0"/>
        <v>-2.6999999999999993</v>
      </c>
      <c r="R39" s="53">
        <f t="shared" si="1"/>
        <v>655.5321756060606</v>
      </c>
      <c r="S39" s="54"/>
      <c r="T39" s="51" t="b">
        <f t="shared" si="2"/>
        <v>0</v>
      </c>
      <c r="U39" s="55">
        <f t="shared" si="3"/>
        <v>82.0277303030303</v>
      </c>
      <c r="V39" s="51"/>
      <c r="W39" s="51"/>
      <c r="X39" s="51" t="s">
        <v>80</v>
      </c>
      <c r="Y39" s="51"/>
      <c r="Z39" s="51" t="s">
        <v>103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</row>
    <row r="40" spans="1:79" s="57" customFormat="1" ht="19.5" customHeight="1">
      <c r="A40" s="44">
        <v>19</v>
      </c>
      <c r="B40" s="79" t="s">
        <v>175</v>
      </c>
      <c r="C40" s="81" t="s">
        <v>198</v>
      </c>
      <c r="D40" s="58"/>
      <c r="E40" s="46">
        <v>355</v>
      </c>
      <c r="F40" s="46">
        <v>10.3</v>
      </c>
      <c r="G40" s="46">
        <v>30</v>
      </c>
      <c r="H40" s="46">
        <v>330</v>
      </c>
      <c r="I40" s="47">
        <v>4</v>
      </c>
      <c r="J40" s="48">
        <v>150000</v>
      </c>
      <c r="K40" s="49">
        <f t="shared" si="4"/>
        <v>80.52384856060607</v>
      </c>
      <c r="L40" s="44">
        <f t="shared" si="5"/>
        <v>9</v>
      </c>
      <c r="M40" s="50">
        <f t="shared" si="6"/>
        <v>684.4527127651515</v>
      </c>
      <c r="N40" s="44">
        <f t="shared" si="7"/>
        <v>9</v>
      </c>
      <c r="O40">
        <v>56.8</v>
      </c>
      <c r="P40" s="51" t="b">
        <f t="shared" si="8"/>
        <v>0</v>
      </c>
      <c r="Q40" s="52">
        <f t="shared" si="0"/>
        <v>-2.6999999999999993</v>
      </c>
      <c r="R40" s="53">
        <f t="shared" si="1"/>
        <v>684.4527127651515</v>
      </c>
      <c r="S40" s="54"/>
      <c r="T40" s="51" t="b">
        <f t="shared" si="2"/>
        <v>0</v>
      </c>
      <c r="U40" s="55">
        <f t="shared" si="3"/>
        <v>85.64660075757575</v>
      </c>
      <c r="V40" s="51"/>
      <c r="W40" s="51"/>
      <c r="X40" s="51"/>
      <c r="Y40" s="51"/>
      <c r="Z40" s="51" t="s">
        <v>104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</row>
    <row r="41" spans="1:79" s="57" customFormat="1" ht="19.5" customHeight="1">
      <c r="A41" s="44">
        <v>20</v>
      </c>
      <c r="B41" s="79" t="s">
        <v>178</v>
      </c>
      <c r="C41" s="81" t="s">
        <v>189</v>
      </c>
      <c r="D41" s="58"/>
      <c r="E41" s="46">
        <v>345</v>
      </c>
      <c r="F41" s="46">
        <v>10.1</v>
      </c>
      <c r="G41" s="46">
        <v>30</v>
      </c>
      <c r="H41" s="46">
        <v>330</v>
      </c>
      <c r="I41" s="47">
        <v>4</v>
      </c>
      <c r="J41" s="48">
        <v>150000</v>
      </c>
      <c r="K41" s="49">
        <f t="shared" si="4"/>
        <v>78.43005401515153</v>
      </c>
      <c r="L41" s="44">
        <f t="shared" si="5"/>
        <v>13</v>
      </c>
      <c r="M41" s="50">
        <f t="shared" si="6"/>
        <v>666.6554591287879</v>
      </c>
      <c r="N41" s="44">
        <f t="shared" si="7"/>
        <v>13</v>
      </c>
      <c r="O41">
        <v>57.3</v>
      </c>
      <c r="P41" s="51" t="b">
        <f t="shared" si="8"/>
        <v>0</v>
      </c>
      <c r="Q41" s="52">
        <f t="shared" si="0"/>
        <v>-2.9000000000000004</v>
      </c>
      <c r="R41" s="53">
        <f t="shared" si="1"/>
        <v>666.6554591287879</v>
      </c>
      <c r="S41" s="54"/>
      <c r="T41" s="51" t="b">
        <f t="shared" si="2"/>
        <v>0</v>
      </c>
      <c r="U41" s="55">
        <f t="shared" si="3"/>
        <v>83.23402045454546</v>
      </c>
      <c r="V41" s="51"/>
      <c r="W41" s="51"/>
      <c r="X41" s="51"/>
      <c r="Y41" s="51"/>
      <c r="Z41" s="51" t="s">
        <v>105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</row>
    <row r="42" spans="1:79" s="57" customFormat="1" ht="19.5" customHeight="1">
      <c r="A42" s="44">
        <v>21</v>
      </c>
      <c r="B42" s="79" t="s">
        <v>176</v>
      </c>
      <c r="C42" s="81" t="s">
        <v>181</v>
      </c>
      <c r="D42" s="58"/>
      <c r="E42" s="46">
        <v>370</v>
      </c>
      <c r="F42" s="46">
        <v>10.2</v>
      </c>
      <c r="G42" s="46">
        <v>30</v>
      </c>
      <c r="H42" s="46">
        <v>330</v>
      </c>
      <c r="I42" s="47">
        <v>4</v>
      </c>
      <c r="J42" s="48">
        <v>150000</v>
      </c>
      <c r="K42" s="49">
        <f t="shared" si="4"/>
        <v>84.01982797979798</v>
      </c>
      <c r="L42" s="44">
        <f t="shared" si="5"/>
        <v>3</v>
      </c>
      <c r="M42" s="50">
        <f t="shared" si="6"/>
        <v>714.1685378282829</v>
      </c>
      <c r="N42" s="44">
        <f t="shared" si="7"/>
        <v>3</v>
      </c>
      <c r="O42">
        <v>57.7</v>
      </c>
      <c r="P42" s="51" t="b">
        <f t="shared" si="8"/>
        <v>0</v>
      </c>
      <c r="Q42" s="52">
        <f t="shared" si="0"/>
        <v>-2.8000000000000007</v>
      </c>
      <c r="R42" s="53">
        <f t="shared" si="1"/>
        <v>714.1685378282829</v>
      </c>
      <c r="S42" s="54"/>
      <c r="T42" s="51" t="b">
        <f t="shared" si="2"/>
        <v>0</v>
      </c>
      <c r="U42" s="55">
        <f t="shared" si="3"/>
        <v>89.2654712121212</v>
      </c>
      <c r="V42" s="51"/>
      <c r="W42" s="51"/>
      <c r="X42" s="51"/>
      <c r="Y42" s="51"/>
      <c r="Z42" s="51" t="s">
        <v>105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</row>
    <row r="43" spans="1:79" s="57" customFormat="1" ht="19.5" customHeight="1">
      <c r="A43" s="44">
        <v>22</v>
      </c>
      <c r="B43" s="79" t="s">
        <v>172</v>
      </c>
      <c r="C43" s="81" t="s">
        <v>185</v>
      </c>
      <c r="D43" s="58"/>
      <c r="E43" s="46">
        <v>380</v>
      </c>
      <c r="F43" s="46">
        <v>10</v>
      </c>
      <c r="G43" s="46">
        <v>30</v>
      </c>
      <c r="H43" s="46">
        <v>330</v>
      </c>
      <c r="I43" s="47">
        <v>4</v>
      </c>
      <c r="J43" s="48">
        <v>150000</v>
      </c>
      <c r="K43" s="49">
        <f t="shared" si="4"/>
        <v>86.48281818181819</v>
      </c>
      <c r="L43" s="44">
        <f t="shared" si="5"/>
        <v>2</v>
      </c>
      <c r="M43" s="50">
        <f t="shared" si="6"/>
        <v>735.1039545454546</v>
      </c>
      <c r="N43" s="44">
        <f t="shared" si="7"/>
        <v>2</v>
      </c>
      <c r="O43">
        <v>57.7</v>
      </c>
      <c r="P43" s="51" t="b">
        <f t="shared" si="8"/>
        <v>0</v>
      </c>
      <c r="Q43" s="52">
        <f t="shared" si="0"/>
        <v>-3</v>
      </c>
      <c r="R43" s="53">
        <f t="shared" si="1"/>
        <v>735.1039545454546</v>
      </c>
      <c r="S43" s="54"/>
      <c r="T43" s="51" t="b">
        <f t="shared" si="2"/>
        <v>0</v>
      </c>
      <c r="U43" s="55">
        <f t="shared" si="3"/>
        <v>91.67805151515151</v>
      </c>
      <c r="V43" s="51"/>
      <c r="W43" s="51"/>
      <c r="X43" s="51"/>
      <c r="Y43" s="51"/>
      <c r="Z43" s="51" t="s">
        <v>105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</row>
    <row r="44" spans="1:79" s="57" customFormat="1" ht="19.5" customHeight="1">
      <c r="A44" s="47">
        <v>23</v>
      </c>
      <c r="B44" s="79" t="s">
        <v>176</v>
      </c>
      <c r="C44" s="81" t="s">
        <v>182</v>
      </c>
      <c r="D44" s="58"/>
      <c r="E44" s="46">
        <v>340</v>
      </c>
      <c r="F44" s="46">
        <v>10.2</v>
      </c>
      <c r="G44" s="46">
        <v>30</v>
      </c>
      <c r="H44" s="46">
        <v>330</v>
      </c>
      <c r="I44" s="47">
        <v>4</v>
      </c>
      <c r="J44" s="48">
        <v>150000</v>
      </c>
      <c r="K44" s="49">
        <f t="shared" si="4"/>
        <v>77.2074094949495</v>
      </c>
      <c r="L44" s="44">
        <f t="shared" si="5"/>
        <v>17</v>
      </c>
      <c r="M44" s="50">
        <f t="shared" si="6"/>
        <v>656.2629807070707</v>
      </c>
      <c r="N44" s="44">
        <f t="shared" si="7"/>
        <v>16</v>
      </c>
      <c r="O44">
        <v>57.9</v>
      </c>
      <c r="P44" s="51" t="b">
        <f t="shared" si="8"/>
        <v>0</v>
      </c>
      <c r="Q44" s="52">
        <f t="shared" si="0"/>
        <v>-2.8000000000000007</v>
      </c>
      <c r="R44" s="53">
        <f t="shared" si="1"/>
        <v>656.2629807070707</v>
      </c>
      <c r="S44" s="54"/>
      <c r="T44" s="51" t="b">
        <f t="shared" si="2"/>
        <v>0</v>
      </c>
      <c r="U44" s="55">
        <f t="shared" si="3"/>
        <v>82.0277303030303</v>
      </c>
      <c r="V44" s="51"/>
      <c r="W44" s="51"/>
      <c r="X44" s="51"/>
      <c r="Y44" s="51"/>
      <c r="Z44" s="51" t="s">
        <v>105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</row>
    <row r="45" spans="1:79" s="57" customFormat="1" ht="19.5" customHeight="1">
      <c r="A45" s="47">
        <v>24</v>
      </c>
      <c r="B45" s="79" t="s">
        <v>175</v>
      </c>
      <c r="C45" s="81" t="s">
        <v>173</v>
      </c>
      <c r="D45" s="58"/>
      <c r="E45" s="46">
        <v>340</v>
      </c>
      <c r="F45" s="46">
        <v>10.1</v>
      </c>
      <c r="G45" s="46">
        <v>30</v>
      </c>
      <c r="H45" s="46">
        <v>330</v>
      </c>
      <c r="I45" s="47">
        <v>4</v>
      </c>
      <c r="J45" s="48">
        <v>150000</v>
      </c>
      <c r="K45" s="49">
        <f t="shared" si="4"/>
        <v>77.29338656565658</v>
      </c>
      <c r="L45" s="44">
        <f t="shared" si="5"/>
        <v>16</v>
      </c>
      <c r="M45" s="50">
        <f t="shared" si="6"/>
        <v>656.9937858080809</v>
      </c>
      <c r="N45" s="44">
        <f t="shared" si="7"/>
        <v>15</v>
      </c>
      <c r="O45">
        <v>56.7</v>
      </c>
      <c r="P45" s="51" t="b">
        <f t="shared" si="8"/>
        <v>0</v>
      </c>
      <c r="Q45" s="52">
        <f t="shared" si="0"/>
        <v>-2.9000000000000004</v>
      </c>
      <c r="R45" s="53">
        <f t="shared" si="1"/>
        <v>656.9937858080809</v>
      </c>
      <c r="S45" s="54"/>
      <c r="T45" s="51" t="b">
        <f t="shared" si="2"/>
        <v>0</v>
      </c>
      <c r="U45" s="55">
        <f t="shared" si="3"/>
        <v>82.0277303030303</v>
      </c>
      <c r="V45" s="51"/>
      <c r="W45" s="51"/>
      <c r="X45" s="51"/>
      <c r="Y45" s="51"/>
      <c r="Z45" s="51" t="s">
        <v>105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</row>
    <row r="46" spans="1:79" s="57" customFormat="1" ht="19.5" customHeight="1">
      <c r="A46" s="47">
        <v>25</v>
      </c>
      <c r="B46" s="79" t="s">
        <v>175</v>
      </c>
      <c r="C46" s="81" t="s">
        <v>206</v>
      </c>
      <c r="D46" s="58"/>
      <c r="E46" s="46">
        <v>350</v>
      </c>
      <c r="F46" s="46">
        <v>10</v>
      </c>
      <c r="G46" s="46">
        <v>30</v>
      </c>
      <c r="H46" s="46">
        <v>330</v>
      </c>
      <c r="I46" s="47">
        <v>4</v>
      </c>
      <c r="J46" s="48">
        <v>150000</v>
      </c>
      <c r="K46" s="49">
        <f t="shared" si="4"/>
        <v>79.65522727272727</v>
      </c>
      <c r="L46" s="44">
        <f t="shared" si="5"/>
        <v>10</v>
      </c>
      <c r="M46" s="50">
        <f t="shared" si="6"/>
        <v>677.0694318181818</v>
      </c>
      <c r="N46" s="44">
        <f t="shared" si="7"/>
        <v>10</v>
      </c>
      <c r="O46">
        <v>55.9</v>
      </c>
      <c r="P46" s="51" t="b">
        <f t="shared" si="8"/>
        <v>0</v>
      </c>
      <c r="Q46" s="52">
        <f t="shared" si="0"/>
        <v>-3</v>
      </c>
      <c r="R46" s="53">
        <f t="shared" si="1"/>
        <v>677.0694318181818</v>
      </c>
      <c r="S46" s="54"/>
      <c r="T46" s="51" t="b">
        <f t="shared" si="2"/>
        <v>0</v>
      </c>
      <c r="U46" s="55">
        <f t="shared" si="3"/>
        <v>84.4403106060606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</row>
    <row r="47" spans="1:79" s="57" customFormat="1" ht="19.5" customHeight="1">
      <c r="A47" s="47">
        <v>26</v>
      </c>
      <c r="B47" s="79" t="s">
        <v>175</v>
      </c>
      <c r="C47" s="81" t="s">
        <v>207</v>
      </c>
      <c r="D47" s="58"/>
      <c r="E47" s="46">
        <v>335</v>
      </c>
      <c r="F47" s="46">
        <v>10</v>
      </c>
      <c r="G47" s="46">
        <v>30</v>
      </c>
      <c r="H47" s="46">
        <v>330</v>
      </c>
      <c r="I47" s="47">
        <v>4</v>
      </c>
      <c r="J47" s="48">
        <v>150000</v>
      </c>
      <c r="K47" s="49">
        <f t="shared" si="4"/>
        <v>76.24143181818182</v>
      </c>
      <c r="L47" s="44">
        <f t="shared" si="5"/>
        <v>19</v>
      </c>
      <c r="M47" s="50">
        <f t="shared" si="6"/>
        <v>0</v>
      </c>
      <c r="N47" s="44">
        <f t="shared" si="7"/>
        <v>27</v>
      </c>
      <c r="O47">
        <v>56.4</v>
      </c>
      <c r="P47" s="51"/>
      <c r="Q47" s="52"/>
      <c r="R47" s="53"/>
      <c r="S47" s="54"/>
      <c r="T47" s="51"/>
      <c r="U47" s="55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</row>
    <row r="48" spans="1:79" s="57" customFormat="1" ht="19.5" customHeight="1">
      <c r="A48" s="47">
        <v>27</v>
      </c>
      <c r="B48" s="79" t="s">
        <v>204</v>
      </c>
      <c r="C48" s="81" t="s">
        <v>208</v>
      </c>
      <c r="D48" s="58"/>
      <c r="E48" s="46">
        <v>340</v>
      </c>
      <c r="F48" s="46">
        <v>9.9</v>
      </c>
      <c r="G48" s="46">
        <v>30</v>
      </c>
      <c r="H48" s="46">
        <v>330</v>
      </c>
      <c r="I48" s="47">
        <v>4</v>
      </c>
      <c r="J48" s="48">
        <v>150000</v>
      </c>
      <c r="K48" s="49">
        <f t="shared" si="4"/>
        <v>77.4653407070707</v>
      </c>
      <c r="L48" s="44">
        <f t="shared" si="5"/>
        <v>14</v>
      </c>
      <c r="M48" s="50">
        <f t="shared" si="6"/>
        <v>0</v>
      </c>
      <c r="N48" s="44">
        <f t="shared" si="7"/>
        <v>27</v>
      </c>
      <c r="O48">
        <v>57</v>
      </c>
      <c r="P48" s="51"/>
      <c r="Q48" s="52"/>
      <c r="R48" s="53"/>
      <c r="S48" s="54"/>
      <c r="T48" s="51"/>
      <c r="U48" s="55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</row>
    <row r="49" spans="1:79" s="57" customFormat="1" ht="19.5" customHeight="1">
      <c r="A49" s="47">
        <v>28</v>
      </c>
      <c r="B49" s="80" t="s">
        <v>204</v>
      </c>
      <c r="C49" s="81" t="s">
        <v>209</v>
      </c>
      <c r="D49" s="58"/>
      <c r="E49" s="46">
        <v>275</v>
      </c>
      <c r="F49" s="46">
        <v>9.9</v>
      </c>
      <c r="G49" s="46">
        <v>30</v>
      </c>
      <c r="H49" s="46">
        <v>272</v>
      </c>
      <c r="I49" s="47">
        <v>4</v>
      </c>
      <c r="J49" s="48">
        <v>150000</v>
      </c>
      <c r="K49" s="49">
        <f t="shared" si="4"/>
        <v>76.01621614583333</v>
      </c>
      <c r="L49" s="44">
        <f t="shared" si="5"/>
        <v>21</v>
      </c>
      <c r="M49" s="50">
        <f t="shared" si="6"/>
        <v>0</v>
      </c>
      <c r="N49" s="44">
        <f t="shared" si="7"/>
        <v>27</v>
      </c>
      <c r="O49">
        <v>56.5</v>
      </c>
      <c r="P49" s="51"/>
      <c r="Q49" s="52"/>
      <c r="R49" s="53"/>
      <c r="S49" s="54"/>
      <c r="T49" s="51"/>
      <c r="U49" s="55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</row>
    <row r="50" spans="1:79" s="57" customFormat="1" ht="19.5" customHeight="1">
      <c r="A50" s="47">
        <v>29</v>
      </c>
      <c r="B50" s="79" t="s">
        <v>204</v>
      </c>
      <c r="C50" s="81" t="s">
        <v>210</v>
      </c>
      <c r="D50" s="58"/>
      <c r="E50" s="46">
        <v>280</v>
      </c>
      <c r="F50" s="46">
        <v>10</v>
      </c>
      <c r="G50" s="46">
        <v>30</v>
      </c>
      <c r="H50" s="46">
        <v>272</v>
      </c>
      <c r="I50" s="47">
        <v>4</v>
      </c>
      <c r="J50" s="48">
        <v>150000</v>
      </c>
      <c r="K50" s="49">
        <f t="shared" si="4"/>
        <v>77.31242647058824</v>
      </c>
      <c r="L50" s="44">
        <f t="shared" si="5"/>
        <v>15</v>
      </c>
      <c r="M50" s="50">
        <f t="shared" si="6"/>
        <v>657.155625</v>
      </c>
      <c r="N50" s="44">
        <f t="shared" si="7"/>
        <v>14</v>
      </c>
      <c r="O50" s="51">
        <v>57.6</v>
      </c>
      <c r="P50" s="51" t="b">
        <f t="shared" si="8"/>
        <v>0</v>
      </c>
      <c r="Q50" s="52">
        <f t="shared" si="0"/>
        <v>-3</v>
      </c>
      <c r="R50" s="53">
        <f t="shared" si="1"/>
        <v>657.155625</v>
      </c>
      <c r="S50" s="54"/>
      <c r="T50" s="51" t="b">
        <f t="shared" si="2"/>
        <v>0</v>
      </c>
      <c r="U50" s="55">
        <f t="shared" si="3"/>
        <v>81.95677205882353</v>
      </c>
      <c r="V50" s="51"/>
      <c r="W50" s="51"/>
      <c r="X50" s="51"/>
      <c r="Y50" s="51"/>
      <c r="Z50" s="51" t="s">
        <v>105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</row>
    <row r="51" spans="1:18" ht="15">
      <c r="A51" s="14"/>
      <c r="B51" s="79"/>
      <c r="C51" s="14"/>
      <c r="D51" s="14"/>
      <c r="E51" s="17"/>
      <c r="F51" s="17"/>
      <c r="G51" s="17"/>
      <c r="H51" s="17"/>
      <c r="I51" s="19"/>
      <c r="J51" s="18" t="s">
        <v>1</v>
      </c>
      <c r="K51" s="25"/>
      <c r="L51" s="25"/>
      <c r="M51" s="17"/>
      <c r="N51" s="25"/>
      <c r="O51" s="14"/>
      <c r="R51" s="31"/>
    </row>
    <row r="52" spans="1:18" ht="15">
      <c r="A52" s="14"/>
      <c r="B52" s="79"/>
      <c r="C52" s="14"/>
      <c r="D52" s="14"/>
      <c r="E52" s="17"/>
      <c r="F52" s="17"/>
      <c r="G52" s="17"/>
      <c r="H52" s="17"/>
      <c r="I52" s="19"/>
      <c r="J52" s="17"/>
      <c r="K52" s="25"/>
      <c r="L52" s="25"/>
      <c r="M52" s="17"/>
      <c r="N52" s="25"/>
      <c r="O52" s="14"/>
      <c r="R52" s="31"/>
    </row>
    <row r="53" spans="1:18" ht="15">
      <c r="A53" s="59" t="s">
        <v>169</v>
      </c>
      <c r="B53" s="79"/>
      <c r="C53" s="59"/>
      <c r="D53" s="59"/>
      <c r="E53" s="60"/>
      <c r="F53" s="60"/>
      <c r="G53" s="60"/>
      <c r="H53" s="60"/>
      <c r="I53" s="60"/>
      <c r="J53" s="61"/>
      <c r="K53" s="60"/>
      <c r="L53" s="62"/>
      <c r="M53" s="62"/>
      <c r="N53" s="60"/>
      <c r="O53" s="62"/>
      <c r="R53" s="31"/>
    </row>
    <row r="54" spans="1:18" ht="15">
      <c r="A54" s="59"/>
      <c r="B54" s="79"/>
      <c r="C54" s="59"/>
      <c r="D54" s="59"/>
      <c r="E54" s="60"/>
      <c r="F54" s="60"/>
      <c r="G54" s="60"/>
      <c r="H54" s="60"/>
      <c r="I54" s="60"/>
      <c r="J54" s="60"/>
      <c r="K54" s="60"/>
      <c r="L54" s="62"/>
      <c r="M54" s="62"/>
      <c r="N54" s="60"/>
      <c r="O54" s="62"/>
      <c r="P54" s="6" t="s">
        <v>1</v>
      </c>
      <c r="R54" s="31"/>
    </row>
    <row r="55" spans="1:18" ht="14.25">
      <c r="A55" s="59" t="s">
        <v>170</v>
      </c>
      <c r="B55" s="59"/>
      <c r="C55" s="59"/>
      <c r="D55" s="59"/>
      <c r="E55" s="60"/>
      <c r="F55" s="60"/>
      <c r="G55" s="60"/>
      <c r="H55" s="60"/>
      <c r="I55" s="60"/>
      <c r="J55" s="60"/>
      <c r="K55" s="60"/>
      <c r="L55" s="62"/>
      <c r="M55" s="62"/>
      <c r="N55" s="60"/>
      <c r="O55" s="62"/>
      <c r="R55" s="31"/>
    </row>
    <row r="56" spans="1:18" ht="14.25">
      <c r="A56" s="59" t="s">
        <v>146</v>
      </c>
      <c r="B56" s="59"/>
      <c r="C56" s="59"/>
      <c r="D56" s="59"/>
      <c r="E56" s="60"/>
      <c r="F56" s="60"/>
      <c r="G56" s="60"/>
      <c r="H56" s="60"/>
      <c r="I56" s="60"/>
      <c r="J56" s="60"/>
      <c r="K56" s="60"/>
      <c r="L56" s="62"/>
      <c r="M56" s="62"/>
      <c r="N56" s="60"/>
      <c r="O56" s="62"/>
      <c r="R56" s="31"/>
    </row>
    <row r="57" spans="1:18" ht="14.25">
      <c r="A57" s="63" t="s">
        <v>147</v>
      </c>
      <c r="B57" s="63"/>
      <c r="C57" s="63"/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0"/>
      <c r="O57" s="62"/>
      <c r="R57" s="31"/>
    </row>
    <row r="58" spans="1:18" ht="14.25">
      <c r="A58" s="59"/>
      <c r="B58" s="63"/>
      <c r="C58" s="63"/>
      <c r="D58" s="63"/>
      <c r="E58" s="62"/>
      <c r="F58" s="62"/>
      <c r="G58" s="63"/>
      <c r="H58" s="63"/>
      <c r="I58" s="63"/>
      <c r="J58" s="63"/>
      <c r="K58" s="63"/>
      <c r="L58" s="63"/>
      <c r="M58" s="63"/>
      <c r="N58" s="59"/>
      <c r="O58" s="63"/>
      <c r="R58" s="31"/>
    </row>
    <row r="59" spans="1:18" ht="14.25">
      <c r="A59" s="63" t="s">
        <v>148</v>
      </c>
      <c r="B59" s="63"/>
      <c r="C59" s="63"/>
      <c r="D59" s="63"/>
      <c r="E59" s="62"/>
      <c r="F59" s="62"/>
      <c r="G59" s="63"/>
      <c r="H59" s="63"/>
      <c r="I59" s="63"/>
      <c r="J59" s="63"/>
      <c r="K59" s="63"/>
      <c r="L59" s="63"/>
      <c r="M59" s="63"/>
      <c r="N59" s="59"/>
      <c r="O59" s="63"/>
      <c r="R59" s="31"/>
    </row>
    <row r="60" spans="1:18" ht="14.25">
      <c r="A60" s="64"/>
      <c r="B60" s="63"/>
      <c r="C60" s="63"/>
      <c r="D60" s="63"/>
      <c r="E60" s="62"/>
      <c r="F60" s="62"/>
      <c r="G60" s="63"/>
      <c r="H60" s="63"/>
      <c r="I60" s="63"/>
      <c r="J60" s="63"/>
      <c r="K60" s="63"/>
      <c r="L60" s="63"/>
      <c r="M60" s="63"/>
      <c r="N60" s="59"/>
      <c r="O60" s="63"/>
      <c r="R60" s="31"/>
    </row>
    <row r="61" spans="1:15" ht="14.25">
      <c r="A61" s="63" t="s">
        <v>149</v>
      </c>
      <c r="B61" s="63"/>
      <c r="C61" s="63"/>
      <c r="D61" s="63"/>
      <c r="E61" s="62"/>
      <c r="F61" s="62"/>
      <c r="G61" s="63"/>
      <c r="H61" s="63"/>
      <c r="I61" s="63"/>
      <c r="J61" s="63"/>
      <c r="K61" s="63"/>
      <c r="L61" s="63"/>
      <c r="M61" s="63"/>
      <c r="N61" s="59"/>
      <c r="O61" s="63"/>
    </row>
    <row r="62" ht="14.25">
      <c r="F62" s="25"/>
    </row>
    <row r="63" spans="1:7" ht="14.25">
      <c r="A63" s="6" t="s">
        <v>150</v>
      </c>
      <c r="E63" s="6"/>
      <c r="G63" s="6" t="s">
        <v>151</v>
      </c>
    </row>
    <row r="64" ht="14.25">
      <c r="E64" s="6"/>
    </row>
    <row r="65" spans="1:5" ht="14.25">
      <c r="A65" s="6" t="s">
        <v>152</v>
      </c>
      <c r="E65" s="6"/>
    </row>
    <row r="66" ht="14.25">
      <c r="E66" s="6"/>
    </row>
    <row r="67" spans="1:5" ht="14.25">
      <c r="A67" s="6" t="s">
        <v>138</v>
      </c>
      <c r="E67" s="6"/>
    </row>
    <row r="68" spans="1:5" ht="14.25">
      <c r="A68" s="6" t="s">
        <v>137</v>
      </c>
      <c r="E68" s="6"/>
    </row>
    <row r="69" ht="14.25">
      <c r="E69" s="6"/>
    </row>
    <row r="70" ht="14.25">
      <c r="E70" s="6"/>
    </row>
    <row r="71" ht="14.25">
      <c r="E71" s="6"/>
    </row>
    <row r="72" ht="14.25">
      <c r="E72" s="6"/>
    </row>
    <row r="73" ht="14.25">
      <c r="E73" s="6"/>
    </row>
    <row r="74" ht="14.25">
      <c r="E74" s="6"/>
    </row>
    <row r="75" ht="14.25">
      <c r="E75" s="6"/>
    </row>
    <row r="76" ht="14.25">
      <c r="E76" s="6"/>
    </row>
    <row r="77" ht="14.25">
      <c r="E77" s="6"/>
    </row>
    <row r="78" ht="14.25">
      <c r="E78" s="6"/>
    </row>
    <row r="79" ht="14.25">
      <c r="E79" s="6"/>
    </row>
    <row r="80" ht="14.25">
      <c r="E80" s="6"/>
    </row>
    <row r="81" ht="14.25">
      <c r="E81" s="6"/>
    </row>
    <row r="82" ht="14.25">
      <c r="E82" s="6"/>
    </row>
    <row r="83" ht="14.25">
      <c r="E83" s="6"/>
    </row>
    <row r="84" ht="14.25">
      <c r="E84" s="6"/>
    </row>
    <row r="85" ht="14.25">
      <c r="E85" s="6"/>
    </row>
    <row r="86" ht="14.25">
      <c r="E86" s="6"/>
    </row>
    <row r="87" ht="14.25">
      <c r="E87" s="6"/>
    </row>
    <row r="88" ht="14.25">
      <c r="E88" s="6"/>
    </row>
    <row r="89" ht="14.25">
      <c r="E89" s="6"/>
    </row>
    <row r="90" ht="14.25">
      <c r="E90" s="6"/>
    </row>
    <row r="91" ht="14.25">
      <c r="E91" s="6"/>
    </row>
    <row r="92" ht="14.25">
      <c r="E92" s="6"/>
    </row>
    <row r="93" ht="14.25">
      <c r="E93" s="6"/>
    </row>
    <row r="94" ht="14.25">
      <c r="E94" s="6"/>
    </row>
    <row r="95" ht="14.25">
      <c r="E95" s="6"/>
    </row>
    <row r="96" ht="14.25">
      <c r="E96" s="6"/>
    </row>
    <row r="97" ht="14.25">
      <c r="E97" s="6"/>
    </row>
    <row r="98" ht="14.25">
      <c r="E98" s="6"/>
    </row>
    <row r="99" ht="14.25">
      <c r="E99" s="6"/>
    </row>
    <row r="100" ht="14.25">
      <c r="E100" s="6"/>
    </row>
    <row r="101" ht="14.25">
      <c r="E101" s="6"/>
    </row>
    <row r="102" ht="14.25">
      <c r="E102" s="6"/>
    </row>
    <row r="103" ht="14.25">
      <c r="E103" s="6"/>
    </row>
    <row r="104" ht="14.25">
      <c r="E104" s="6"/>
    </row>
    <row r="105" ht="14.25">
      <c r="E105" s="6"/>
    </row>
    <row r="106" ht="14.25">
      <c r="E106" s="6"/>
    </row>
    <row r="107" ht="14.25">
      <c r="E107" s="6"/>
    </row>
  </sheetData>
  <sheetProtection/>
  <mergeCells count="8">
    <mergeCell ref="N7:O7"/>
    <mergeCell ref="N8:O8"/>
    <mergeCell ref="N9:O9"/>
    <mergeCell ref="N10:O10"/>
    <mergeCell ref="M17:O17"/>
    <mergeCell ref="C17:J17"/>
    <mergeCell ref="M14:N14"/>
    <mergeCell ref="M15:N15"/>
  </mergeCells>
  <dataValidations count="9">
    <dataValidation type="list" allowBlank="1" showInputMessage="1" showErrorMessage="1" sqref="M10">
      <formula1>$AM$10:$AM$29</formula1>
    </dataValidation>
    <dataValidation type="list" allowBlank="1" showInputMessage="1" showErrorMessage="1" sqref="C17">
      <formula1>$X$24:$X$33</formula1>
    </dataValidation>
    <dataValidation type="list" allowBlank="1" showInputMessage="1" showErrorMessage="1" sqref="C13:D13">
      <formula1>$X$9:$X$21</formula1>
    </dataValidation>
    <dataValidation type="list" allowBlank="1" showInputMessage="1" showErrorMessage="1" sqref="G15">
      <formula1>$X$37:$X$39</formula1>
    </dataValidation>
    <dataValidation type="list" allowBlank="1" showInputMessage="1" showErrorMessage="1" sqref="M17">
      <formula1>$Z$35:$Z$42</formula1>
    </dataValidation>
    <dataValidation type="list" allowBlank="1" showInputMessage="1" showErrorMessage="1" sqref="M14">
      <formula1>$AF$24:$AF$27</formula1>
    </dataValidation>
    <dataValidation type="list" allowBlank="1" showInputMessage="1" showErrorMessage="1" sqref="M15">
      <formula1>$AG$24:$AG$27</formula1>
    </dataValidation>
    <dataValidation type="list" allowBlank="1" showInputMessage="1" showErrorMessage="1" sqref="X13:X21 X10:X11 Z13:Z21 Z10:Z11">
      <formula1>$X$10:$X$21</formula1>
    </dataValidation>
    <dataValidation type="list" allowBlank="1" showInputMessage="1" showErrorMessage="1" sqref="C7:D7">
      <formula1>$AO$11:$AO$20</formula1>
    </dataValidation>
  </dataValidations>
  <printOptions/>
  <pageMargins left="0.75" right="0.75" top="1" bottom="1" header="0.5" footer="0.5"/>
  <pageSetup fitToHeight="1" fitToWidth="1" horizontalDpi="300" verticalDpi="300" orientation="portrait" scale="52" r:id="rId4"/>
  <headerFooter alignWithMargins="0">
    <oddHeader>&amp;C&amp;F&amp;RPage &amp;P</oddHeader>
  </headerFooter>
  <rowBreaks count="1" manualBreakCount="1">
    <brk id="58" max="255" man="1"/>
  </rowBreaks>
  <ignoredErrors>
    <ignoredError sqref="K22:N22" unlockedFormula="1"/>
    <ignoredError sqref="C1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L Burkybile</dc:creator>
  <cp:keywords/>
  <dc:description/>
  <cp:lastModifiedBy>Jason</cp:lastModifiedBy>
  <cp:lastPrinted>2015-10-05T16:00:31Z</cp:lastPrinted>
  <dcterms:created xsi:type="dcterms:W3CDTF">2001-10-02T15:11:44Z</dcterms:created>
  <dcterms:modified xsi:type="dcterms:W3CDTF">2018-11-06T19:07:34Z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