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105"/>
  </bookViews>
  <sheets>
    <sheet name="Corn Template at 15.0%" sheetId="1" r:id="rId1"/>
  </sheets>
  <definedNames>
    <definedName name="_xlnm.Print_Area" localSheetId="0">'Corn Template at 15.0%'!$A$2:$AV$59</definedName>
    <definedName name="Tillage">'Corn Template at 15.0%'!$Z$10</definedName>
  </definedNames>
  <calcPr calcId="171027"/>
</workbook>
</file>

<file path=xl/calcChain.xml><?xml version="1.0" encoding="utf-8"?>
<calcChain xmlns="http://schemas.openxmlformats.org/spreadsheetml/2006/main">
  <c r="H59" i="1"/>
  <c r="R58"/>
  <c r="S58"/>
  <c r="V58"/>
  <c r="W58" s="1"/>
  <c r="R57"/>
  <c r="S57"/>
  <c r="V57"/>
  <c r="W57"/>
  <c r="R56"/>
  <c r="S56"/>
  <c r="V56"/>
  <c r="W56"/>
  <c r="R55"/>
  <c r="S55"/>
  <c r="T55"/>
  <c r="P55" s="1"/>
  <c r="V55"/>
  <c r="W55" s="1"/>
  <c r="R54"/>
  <c r="S54"/>
  <c r="V54"/>
  <c r="W54" s="1"/>
  <c r="R53"/>
  <c r="S53"/>
  <c r="V53"/>
  <c r="W53" s="1"/>
  <c r="R52"/>
  <c r="S52"/>
  <c r="V52"/>
  <c r="W52" s="1"/>
  <c r="R51"/>
  <c r="S51"/>
  <c r="V51"/>
  <c r="W51" s="1"/>
  <c r="R50"/>
  <c r="S50"/>
  <c r="V50"/>
  <c r="W50" s="1"/>
  <c r="R49"/>
  <c r="S49"/>
  <c r="V49"/>
  <c r="W49" s="1"/>
  <c r="R48"/>
  <c r="S48"/>
  <c r="V48"/>
  <c r="W48" s="1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T53" s="1"/>
  <c r="P53" s="1"/>
  <c r="M54"/>
  <c r="M55"/>
  <c r="M56"/>
  <c r="M57"/>
  <c r="L48"/>
  <c r="L49"/>
  <c r="L50"/>
  <c r="L51"/>
  <c r="L52"/>
  <c r="L53"/>
  <c r="L54"/>
  <c r="L55"/>
  <c r="L56"/>
  <c r="L57"/>
  <c r="L58"/>
  <c r="M58"/>
  <c r="T49" l="1"/>
  <c r="P49" s="1"/>
  <c r="T50"/>
  <c r="P50" s="1"/>
  <c r="T51"/>
  <c r="P51" s="1"/>
  <c r="T52"/>
  <c r="P52" s="1"/>
  <c r="T54"/>
  <c r="P54" s="1"/>
  <c r="T58"/>
  <c r="P58" s="1"/>
  <c r="T56"/>
  <c r="P56" s="1"/>
  <c r="T57"/>
  <c r="P57" s="1"/>
  <c r="T48"/>
  <c r="P48" s="1"/>
  <c r="N48"/>
  <c r="N49"/>
  <c r="N35"/>
  <c r="N27"/>
  <c r="N43"/>
  <c r="N33"/>
  <c r="N45"/>
  <c r="N37"/>
  <c r="N29"/>
  <c r="N51"/>
  <c r="N47"/>
  <c r="N39"/>
  <c r="N31"/>
  <c r="N58"/>
  <c r="N41"/>
  <c r="N25"/>
  <c r="N23"/>
  <c r="N56"/>
  <c r="N54"/>
  <c r="N52"/>
  <c r="N50"/>
  <c r="N44"/>
  <c r="N40"/>
  <c r="N36"/>
  <c r="N34"/>
  <c r="N32"/>
  <c r="N30"/>
  <c r="N28"/>
  <c r="N26"/>
  <c r="N24"/>
  <c r="N46"/>
  <c r="N42"/>
  <c r="N38"/>
  <c r="N57"/>
  <c r="N55"/>
  <c r="N53"/>
  <c r="L47"/>
  <c r="L46"/>
  <c r="L45"/>
  <c r="L44"/>
  <c r="L43"/>
  <c r="L42"/>
  <c r="L41"/>
  <c r="L40"/>
  <c r="R25"/>
  <c r="S25"/>
  <c r="R24"/>
  <c r="S24"/>
  <c r="R23"/>
  <c r="S23"/>
  <c r="R45"/>
  <c r="R35"/>
  <c r="R36"/>
  <c r="R47"/>
  <c r="R26"/>
  <c r="R27"/>
  <c r="R28"/>
  <c r="R29"/>
  <c r="R30"/>
  <c r="R31"/>
  <c r="R32"/>
  <c r="R33"/>
  <c r="R34"/>
  <c r="R37"/>
  <c r="R38"/>
  <c r="R39"/>
  <c r="R40"/>
  <c r="R41"/>
  <c r="R42"/>
  <c r="R43"/>
  <c r="R44"/>
  <c r="R46"/>
  <c r="V23"/>
  <c r="W23" s="1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W27" l="1"/>
  <c r="W31"/>
  <c r="W35"/>
  <c r="W39"/>
  <c r="T41"/>
  <c r="P41" s="1"/>
  <c r="W30"/>
  <c r="W41"/>
  <c r="T43"/>
  <c r="P43" s="1"/>
  <c r="W28"/>
  <c r="T47"/>
  <c r="P47" s="1"/>
  <c r="W37"/>
  <c r="W43"/>
  <c r="T30"/>
  <c r="P30" s="1"/>
  <c r="T44"/>
  <c r="P44" s="1"/>
  <c r="W47"/>
  <c r="T27"/>
  <c r="P27" s="1"/>
  <c r="W45"/>
  <c r="W42"/>
  <c r="T39"/>
  <c r="P39" s="1"/>
  <c r="W38"/>
  <c r="T35"/>
  <c r="P35" s="1"/>
  <c r="W34"/>
  <c r="T32"/>
  <c r="P32" s="1"/>
  <c r="T31"/>
  <c r="P31" s="1"/>
  <c r="W29"/>
  <c r="W24"/>
  <c r="T46"/>
  <c r="P46" s="1"/>
  <c r="W46"/>
  <c r="T45"/>
  <c r="P45" s="1"/>
  <c r="L59"/>
  <c r="T42"/>
  <c r="P42" s="1"/>
  <c r="T38"/>
  <c r="P38" s="1"/>
  <c r="T37"/>
  <c r="P37" s="1"/>
  <c r="T29"/>
  <c r="P29" s="1"/>
  <c r="T24"/>
  <c r="P24" s="1"/>
  <c r="T28"/>
  <c r="P28" s="1"/>
  <c r="T36"/>
  <c r="P36" s="1"/>
  <c r="W32"/>
  <c r="T26"/>
  <c r="P26" s="1"/>
  <c r="T33"/>
  <c r="P33" s="1"/>
  <c r="W40"/>
  <c r="W44"/>
  <c r="T25"/>
  <c r="P25" s="1"/>
  <c r="W33"/>
  <c r="W36"/>
  <c r="W25"/>
  <c r="T40"/>
  <c r="P40" s="1"/>
  <c r="W26"/>
  <c r="T34"/>
  <c r="P34" s="1"/>
  <c r="Q34" s="1"/>
  <c r="T23"/>
  <c r="P23" s="1"/>
  <c r="Q48" s="1"/>
  <c r="Q36" l="1"/>
  <c r="Q35"/>
  <c r="Q41"/>
  <c r="Q33"/>
  <c r="Q28"/>
  <c r="Q38"/>
  <c r="Q31"/>
  <c r="Q27"/>
  <c r="Q43"/>
  <c r="Q54"/>
  <c r="Q37"/>
  <c r="Q25"/>
  <c r="Q26"/>
  <c r="Q24"/>
  <c r="Q42"/>
  <c r="Q46"/>
  <c r="Q32"/>
  <c r="Q39"/>
  <c r="Q45"/>
  <c r="Q30"/>
  <c r="Q40"/>
  <c r="Q55"/>
  <c r="Q56"/>
  <c r="Q57"/>
  <c r="Q53"/>
  <c r="Q49"/>
  <c r="Q23"/>
  <c r="Q51"/>
  <c r="Q50"/>
  <c r="Q58"/>
  <c r="Q29"/>
  <c r="Q44"/>
  <c r="Q47"/>
  <c r="Q52"/>
  <c r="P59"/>
  <c r="M59"/>
</calcChain>
</file>

<file path=xl/comments1.xml><?xml version="1.0" encoding="utf-8"?>
<comments xmlns="http://schemas.openxmlformats.org/spreadsheetml/2006/main">
  <authors>
    <author>Earl L Burkybile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 xml:space="preserve">mm/dd/yyyy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mm/dd/yyyy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<sst xmlns="http://schemas.openxmlformats.org/spreadsheetml/2006/main" count="415" uniqueCount="258">
  <si>
    <t>Cooperator</t>
  </si>
  <si>
    <t xml:space="preserve"> </t>
  </si>
  <si>
    <t>Mailing Address</t>
  </si>
  <si>
    <t>City, State, Zip</t>
  </si>
  <si>
    <t>County</t>
  </si>
  <si>
    <t>Telephone</t>
  </si>
  <si>
    <t>Assume:</t>
  </si>
  <si>
    <t>Prior Yr Herb:</t>
  </si>
  <si>
    <t>Selling Price</t>
  </si>
  <si>
    <t>Sales Rep:</t>
  </si>
  <si>
    <t>PreEHerb:</t>
  </si>
  <si>
    <t>Planting Date:</t>
  </si>
  <si>
    <t xml:space="preserve">    Date applied</t>
  </si>
  <si>
    <t>Soil pH:</t>
  </si>
  <si>
    <t>Planting Pop.</t>
  </si>
  <si>
    <t xml:space="preserve">    Rate applied</t>
  </si>
  <si>
    <t>Organic Matter (%):</t>
  </si>
  <si>
    <t>Drying Charge</t>
  </si>
  <si>
    <t>Harvest Date:</t>
  </si>
  <si>
    <t>PostEHerb:</t>
  </si>
  <si>
    <t>Soil Texture:</t>
  </si>
  <si>
    <t>Per Moisture Pt.</t>
  </si>
  <si>
    <t>Row Width (in):</t>
  </si>
  <si>
    <t>N-P-K Applied (lb/ac):</t>
  </si>
  <si>
    <t>Prev Crop:</t>
  </si>
  <si>
    <t>N. App. Timing:</t>
  </si>
  <si>
    <t>Tillage Type:</t>
  </si>
  <si>
    <t>Soil Test Results:</t>
  </si>
  <si>
    <t>% Ground Cover</t>
  </si>
  <si>
    <t>Years in Con-Til</t>
  </si>
  <si>
    <t>Irrigated (Y/N):</t>
  </si>
  <si>
    <t>Plot Test Type:</t>
  </si>
  <si>
    <t>Describe Residue</t>
  </si>
  <si>
    <t>Std. Moisture %</t>
  </si>
  <si>
    <t>Row</t>
  </si>
  <si>
    <t>Harvest</t>
  </si>
  <si>
    <t>Entry</t>
  </si>
  <si>
    <t>#</t>
  </si>
  <si>
    <t>Length</t>
  </si>
  <si>
    <t xml:space="preserve">Weight </t>
  </si>
  <si>
    <t>Gross</t>
  </si>
  <si>
    <t>No.</t>
  </si>
  <si>
    <t>Brand</t>
  </si>
  <si>
    <t>Rows</t>
  </si>
  <si>
    <t>Yield</t>
  </si>
  <si>
    <t>Pop.</t>
  </si>
  <si>
    <t>Width</t>
  </si>
  <si>
    <t>Beds            = Beds - Conventional southern beds for planting</t>
  </si>
  <si>
    <t>Contil           = Conservation Tillage - Definition different by area</t>
  </si>
  <si>
    <t>Fastst          = Major or minor tillage done in the fall, spring burndown applied prior to planting</t>
  </si>
  <si>
    <t>Minimum      = Minimum Tillage</t>
  </si>
  <si>
    <t>N/A              = Not Applicable</t>
  </si>
  <si>
    <t>Notill            = No-Till   - No major or minor tillage done in the fall or spring.  Only moving residue or coulters running in front of planter unit</t>
  </si>
  <si>
    <t>Plough         = Deep plowed before seeding</t>
  </si>
  <si>
    <t>Ridge Till</t>
  </si>
  <si>
    <t>Ridge Till      = Ridge till  - scraping residue from ridge top and planting ridge maintained with cultivation</t>
  </si>
  <si>
    <t xml:space="preserve">Stales          = Stale Seedbeds   - some form of tillage major or minor tillage completed in fall, no spring tillage done prior to planting </t>
  </si>
  <si>
    <t>Stript           = Strip Tillage   - some form of subsoiling in row area prior to planting, or previous fall</t>
  </si>
  <si>
    <t>Zonttl           = Zone Tillage  - coulters in the front of a planter with narrow, shallow zone for seedbed</t>
  </si>
  <si>
    <t>Tillage</t>
  </si>
  <si>
    <t>Minimum</t>
  </si>
  <si>
    <t>Beds</t>
  </si>
  <si>
    <t>Contil</t>
  </si>
  <si>
    <t>N/A</t>
  </si>
  <si>
    <t>Zone Till</t>
  </si>
  <si>
    <t>Strip Till</t>
  </si>
  <si>
    <t>Stale Seedbed</t>
  </si>
  <si>
    <t>Plow</t>
  </si>
  <si>
    <t>No Till</t>
  </si>
  <si>
    <t>Fast Start</t>
  </si>
  <si>
    <t>Residue</t>
  </si>
  <si>
    <t>1=Live Vegetation, Heavy Residue/Sod, Alfalfa, Clover Weed Cover &gt;50%</t>
  </si>
  <si>
    <t>2=Live Vegetation, Moderate Residue/Fall Cereals, Vetch 0-12, Weed 25-50%</t>
  </si>
  <si>
    <t>3=Live Vegetation, Light Residue/Weed Cover 0-25%</t>
  </si>
  <si>
    <t>4=Dead Vegetation, Heavy Residue, Continuous No Till Corn 3 or more years &gt;50%</t>
  </si>
  <si>
    <t>5=Dead Vegetation, Moderate Residue Corn Stubble 2 years, 25-50%</t>
  </si>
  <si>
    <t>6=Dead Vegetation, Light Residue Bean or Grain Stubble</t>
  </si>
  <si>
    <t>7=Dead Vegetation, Light Residue Corn Stubble 1 year 0-25%</t>
  </si>
  <si>
    <t>8 isn't an option</t>
  </si>
  <si>
    <t>9=Not applicable</t>
  </si>
  <si>
    <t>Irrigated</t>
  </si>
  <si>
    <t>Yes</t>
  </si>
  <si>
    <t>No</t>
  </si>
  <si>
    <t>SoilTexture</t>
  </si>
  <si>
    <t>Calcereous</t>
  </si>
  <si>
    <t>Chalky</t>
  </si>
  <si>
    <t>Clay</t>
  </si>
  <si>
    <t>Clay Loam</t>
  </si>
  <si>
    <t>Fine</t>
  </si>
  <si>
    <t>Loam</t>
  </si>
  <si>
    <t>Loamy Sand</t>
  </si>
  <si>
    <t>Muck</t>
  </si>
  <si>
    <t>Peat</t>
  </si>
  <si>
    <t>Prose</t>
  </si>
  <si>
    <t>Sand</t>
  </si>
  <si>
    <t>Sandy Clay</t>
  </si>
  <si>
    <t>Sandy Clay Loam</t>
  </si>
  <si>
    <t>Sandy Loam</t>
  </si>
  <si>
    <t>Silt</t>
  </si>
  <si>
    <t>Silty Clay</t>
  </si>
  <si>
    <t>Silty Clay Loam</t>
  </si>
  <si>
    <t>Silty Loam</t>
  </si>
  <si>
    <t>Plot TestType</t>
  </si>
  <si>
    <t>Market Development</t>
  </si>
  <si>
    <t>Competitor Plot</t>
  </si>
  <si>
    <t>Side-by-Side</t>
  </si>
  <si>
    <t>Yield Monitor</t>
  </si>
  <si>
    <t>K20</t>
  </si>
  <si>
    <t>P2O5</t>
  </si>
  <si>
    <t>K2O5</t>
  </si>
  <si>
    <t>K2O</t>
  </si>
  <si>
    <t>Low</t>
  </si>
  <si>
    <t>Medium</t>
  </si>
  <si>
    <t>High</t>
  </si>
  <si>
    <t>SalesRepList</t>
  </si>
  <si>
    <t>Drying</t>
  </si>
  <si>
    <t>Charge</t>
  </si>
  <si>
    <t>Condition</t>
  </si>
  <si>
    <t xml:space="preserve">Moisture </t>
  </si>
  <si>
    <t>Points for</t>
  </si>
  <si>
    <t xml:space="preserve">Gross </t>
  </si>
  <si>
    <t>Income</t>
  </si>
  <si>
    <t>Conditional</t>
  </si>
  <si>
    <t>Calculation</t>
  </si>
  <si>
    <t>Standard</t>
  </si>
  <si>
    <t>Moisture</t>
  </si>
  <si>
    <t>Shrinkage</t>
  </si>
  <si>
    <t>Actual</t>
  </si>
  <si>
    <t>Calcuation</t>
  </si>
  <si>
    <t>Per Bushel</t>
  </si>
  <si>
    <t>Rank</t>
  </si>
  <si>
    <t>Convet</t>
  </si>
  <si>
    <t>Convet       = Conventional Tillage - Some Form of Major Tillage done in the fall and prior to planting in the spring MP, CP, Disk Chisel, subsoiler, disk, etc.</t>
  </si>
  <si>
    <t>#/BU</t>
  </si>
  <si>
    <t>BU/AC</t>
  </si>
  <si>
    <t>Hybrid</t>
  </si>
  <si>
    <t>Corn 15%</t>
  </si>
  <si>
    <t>%</t>
  </si>
  <si>
    <t>H2O</t>
  </si>
  <si>
    <t>#/plot</t>
  </si>
  <si>
    <t>Test</t>
  </si>
  <si>
    <t>Weight</t>
  </si>
  <si>
    <t>Insecticide</t>
  </si>
  <si>
    <t>None</t>
  </si>
  <si>
    <t>Seed</t>
  </si>
  <si>
    <t>Treatment</t>
  </si>
  <si>
    <t>AMBUSH</t>
  </si>
  <si>
    <t>AMMO 2.5 EC</t>
  </si>
  <si>
    <t>ARCTIC 3.2 EC</t>
  </si>
  <si>
    <t>ASANA XL</t>
  </si>
  <si>
    <t>AZTEC 2.1G</t>
  </si>
  <si>
    <t>BAYTHROID 2</t>
  </si>
  <si>
    <t>BIDRIN</t>
  </si>
  <si>
    <t>CAPTURE</t>
  </si>
  <si>
    <t>CAPTURE 1.15G</t>
  </si>
  <si>
    <t>CENTRIC</t>
  </si>
  <si>
    <t>COUNTER CR</t>
  </si>
  <si>
    <t>CURACRON</t>
  </si>
  <si>
    <t>DECIS 1.5EC</t>
  </si>
  <si>
    <t>DECIS 5EC</t>
  </si>
  <si>
    <t>DENIM</t>
  </si>
  <si>
    <t>DI-SYSTON 8</t>
  </si>
  <si>
    <t>DIBROM</t>
  </si>
  <si>
    <t>DIMETHOATE</t>
  </si>
  <si>
    <t>DIMILIN 2L</t>
  </si>
  <si>
    <t>EMPOWER</t>
  </si>
  <si>
    <t>EMPOWER2</t>
  </si>
  <si>
    <t>FORCE 3G</t>
  </si>
  <si>
    <t>FORTRESS 2.5G</t>
  </si>
  <si>
    <t>FORTRESS 5G</t>
  </si>
  <si>
    <t>FURADAN 4F</t>
  </si>
  <si>
    <t>FURY</t>
  </si>
  <si>
    <t>INTREPID 80WSP</t>
  </si>
  <si>
    <t>KARATE</t>
  </si>
  <si>
    <t>KARATE Z</t>
  </si>
  <si>
    <t>KELTHANE MF</t>
  </si>
  <si>
    <t>LANNATE LV</t>
  </si>
  <si>
    <t>LEVERAGE</t>
  </si>
  <si>
    <t>LORSBAN 15G</t>
  </si>
  <si>
    <t>MATADOR</t>
  </si>
  <si>
    <t>METHYL PARATHON</t>
  </si>
  <si>
    <t>MON 54127</t>
  </si>
  <si>
    <t>MUSTANG</t>
  </si>
  <si>
    <t>SEVIN XLR PLUS</t>
  </si>
  <si>
    <t>STEWARD</t>
  </si>
  <si>
    <t>TEMIK</t>
  </si>
  <si>
    <t>TRACER</t>
  </si>
  <si>
    <t>TRIMAX</t>
  </si>
  <si>
    <t>VYDATE C-LV</t>
  </si>
  <si>
    <t>VYDATE L</t>
  </si>
  <si>
    <t>WARRIOR</t>
  </si>
  <si>
    <t>ZEPHYR</t>
  </si>
  <si>
    <t>Seed Treatment</t>
  </si>
  <si>
    <t>Seed Treatment:</t>
  </si>
  <si>
    <t>See above</t>
  </si>
  <si>
    <t>Gaucho</t>
  </si>
  <si>
    <t>Cruiser</t>
  </si>
  <si>
    <t>Soil</t>
  </si>
  <si>
    <t>Applied</t>
  </si>
  <si>
    <t>Soil Applied Insecticide:</t>
  </si>
  <si>
    <t>CRONE</t>
  </si>
  <si>
    <t>FOGARTY</t>
  </si>
  <si>
    <t>Trait</t>
  </si>
  <si>
    <t>See Below</t>
  </si>
  <si>
    <t>BLEZEK</t>
  </si>
  <si>
    <t>P250</t>
  </si>
  <si>
    <t>P1250</t>
  </si>
  <si>
    <t>CruisrCRW</t>
  </si>
  <si>
    <t>CruisrXtrmPack</t>
  </si>
  <si>
    <t>LOVING</t>
  </si>
  <si>
    <t>BROWN</t>
  </si>
  <si>
    <t>TRACY</t>
  </si>
  <si>
    <t>SITZMAN</t>
  </si>
  <si>
    <t>BRANT</t>
  </si>
  <si>
    <t>ARNDORFER</t>
  </si>
  <si>
    <t>no</t>
  </si>
  <si>
    <t>CAT</t>
  </si>
  <si>
    <t>Corn Trait</t>
  </si>
  <si>
    <t>Soybean</t>
  </si>
  <si>
    <t>DK49-72STX</t>
  </si>
  <si>
    <t>DK50-08STX</t>
  </si>
  <si>
    <t>DK51-38STX</t>
  </si>
  <si>
    <t>DK51-91STX</t>
  </si>
  <si>
    <t>AG6267VT2</t>
  </si>
  <si>
    <t>DK53-56STX</t>
  </si>
  <si>
    <t>AG6346VT2</t>
  </si>
  <si>
    <t>DK54-38STX</t>
  </si>
  <si>
    <t>DK55-84STX</t>
  </si>
  <si>
    <t>AG635-54STX</t>
  </si>
  <si>
    <t>AG636-56STX</t>
  </si>
  <si>
    <t>DK57-97STX</t>
  </si>
  <si>
    <t>DK58-06STX</t>
  </si>
  <si>
    <t>DK58-34STX</t>
  </si>
  <si>
    <t>AG639-40STX</t>
  </si>
  <si>
    <t>PB5825STX</t>
  </si>
  <si>
    <t>AG640-77STX</t>
  </si>
  <si>
    <t>DK60-67STX</t>
  </si>
  <si>
    <t>DK60-87STX</t>
  </si>
  <si>
    <t>AG641-78STX</t>
  </si>
  <si>
    <t>AG641-06STX</t>
  </si>
  <si>
    <t>P1197</t>
  </si>
  <si>
    <t>DK62-52STX</t>
  </si>
  <si>
    <t>AG642-59STX</t>
  </si>
  <si>
    <t>Dekalb</t>
  </si>
  <si>
    <t>AgriGold</t>
  </si>
  <si>
    <t>Prairie Brand</t>
  </si>
  <si>
    <t>Pioneer</t>
  </si>
  <si>
    <t>DK63-57STX</t>
  </si>
  <si>
    <t>DK63-21STX</t>
  </si>
  <si>
    <t>DK63-60STX</t>
  </si>
  <si>
    <t>DK64-34STX</t>
  </si>
  <si>
    <t>AG6544STX</t>
  </si>
  <si>
    <t>AG6572STX</t>
  </si>
  <si>
    <t>ST-9808</t>
  </si>
  <si>
    <t>nema</t>
  </si>
  <si>
    <t xml:space="preserve">Dave Mickelson </t>
  </si>
  <si>
    <t>Webster</t>
  </si>
  <si>
    <t xml:space="preserve">Lehigh </t>
  </si>
</sst>
</file>

<file path=xl/styles.xml><?xml version="1.0" encoding="utf-8"?>
<styleSheet xmlns="http://schemas.openxmlformats.org/spreadsheetml/2006/main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_(&quot;$&quot;* #,##0.000_);_(&quot;$&quot;* \(#,##0.000\);_(&quot;$&quot;* &quot;-&quot;??_);_(@_)"/>
    <numFmt numFmtId="168" formatCode="mm\-dd\-yy"/>
    <numFmt numFmtId="169" formatCode="[$-409]d\-mmm;@"/>
  </numFmts>
  <fonts count="19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b/>
      <u/>
      <sz val="1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Tahoma"/>
      <family val="2"/>
    </font>
    <font>
      <b/>
      <i/>
      <sz val="11"/>
      <name val="Tahoma"/>
      <family val="2"/>
    </font>
    <font>
      <sz val="11"/>
      <name val="Arial"/>
      <family val="2"/>
    </font>
    <font>
      <sz val="12"/>
      <color indexed="8"/>
      <name val="Tahoma"/>
      <family val="2"/>
    </font>
    <font>
      <sz val="12"/>
      <name val="Arial"/>
      <family val="2"/>
    </font>
    <font>
      <sz val="12"/>
      <color theme="1"/>
      <name val="Tahoma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Tahoma"/>
      <family val="2"/>
    </font>
    <font>
      <sz val="12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/>
    <xf numFmtId="0" fontId="3" fillId="2" borderId="0" xfId="0" applyFont="1" applyFill="1" applyAlignment="1" applyProtection="1">
      <protection locked="0"/>
    </xf>
    <xf numFmtId="49" fontId="3" fillId="2" borderId="0" xfId="0" applyNumberFormat="1" applyFont="1" applyFill="1" applyAlignment="1" applyProtection="1">
      <alignment horizontal="centerContinuous"/>
      <protection locked="0"/>
    </xf>
    <xf numFmtId="49" fontId="3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/>
    <xf numFmtId="49" fontId="4" fillId="2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center"/>
      <protection locked="0"/>
    </xf>
    <xf numFmtId="49" fontId="4" fillId="2" borderId="0" xfId="0" applyNumberFormat="1" applyFont="1" applyFill="1" applyAlignment="1" applyProtection="1">
      <alignment horizontal="centerContinuous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14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166" fontId="4" fillId="2" borderId="0" xfId="0" applyNumberFormat="1" applyFont="1" applyFill="1" applyAlignment="1" applyProtection="1">
      <alignment horizontal="center"/>
      <protection locked="0"/>
    </xf>
    <xf numFmtId="1" fontId="4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165" fontId="4" fillId="2" borderId="0" xfId="0" applyNumberFormat="1" applyFont="1" applyFill="1" applyAlignment="1" applyProtection="1">
      <alignment horizontal="center"/>
      <protection locked="0"/>
    </xf>
    <xf numFmtId="166" fontId="4" fillId="2" borderId="0" xfId="0" applyNumberFormat="1" applyFont="1" applyFill="1" applyProtection="1"/>
    <xf numFmtId="166" fontId="4" fillId="2" borderId="0" xfId="0" applyNumberFormat="1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8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2" fontId="4" fillId="2" borderId="0" xfId="0" applyNumberFormat="1" applyFont="1" applyFill="1"/>
    <xf numFmtId="166" fontId="4" fillId="2" borderId="0" xfId="0" applyNumberFormat="1" applyFont="1" applyFill="1" applyAlignment="1">
      <alignment horizontal="center"/>
    </xf>
    <xf numFmtId="167" fontId="4" fillId="2" borderId="0" xfId="2" applyNumberFormat="1" applyFont="1" applyFill="1"/>
    <xf numFmtId="0" fontId="4" fillId="2" borderId="0" xfId="0" applyNumberFormat="1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centerContinuous"/>
      <protection locked="0"/>
    </xf>
    <xf numFmtId="49" fontId="4" fillId="2" borderId="3" xfId="0" applyNumberFormat="1" applyFont="1" applyFill="1" applyBorder="1" applyAlignment="1" applyProtection="1">
      <alignment horizontal="centerContinuous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166" fontId="4" fillId="2" borderId="4" xfId="0" applyNumberFormat="1" applyFont="1" applyFill="1" applyBorder="1" applyAlignment="1" applyProtection="1">
      <alignment horizontal="left"/>
      <protection locked="0"/>
    </xf>
    <xf numFmtId="168" fontId="4" fillId="2" borderId="1" xfId="0" applyNumberFormat="1" applyFont="1" applyFill="1" applyBorder="1" applyAlignment="1" applyProtection="1">
      <alignment horizontal="left"/>
      <protection locked="0"/>
    </xf>
    <xf numFmtId="166" fontId="4" fillId="2" borderId="1" xfId="0" applyNumberFormat="1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centerContinuous"/>
      <protection locked="0"/>
    </xf>
    <xf numFmtId="0" fontId="0" fillId="0" borderId="0" xfId="0" applyBorder="1"/>
    <xf numFmtId="0" fontId="4" fillId="2" borderId="0" xfId="0" applyFont="1" applyFill="1" applyBorder="1"/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166" fontId="8" fillId="2" borderId="5" xfId="0" applyNumberFormat="1" applyFont="1" applyFill="1" applyBorder="1" applyAlignment="1" applyProtection="1">
      <alignment horizontal="center"/>
      <protection locked="0"/>
    </xf>
    <xf numFmtId="164" fontId="8" fillId="2" borderId="5" xfId="1" applyNumberFormat="1" applyFont="1" applyFill="1" applyBorder="1" applyAlignment="1" applyProtection="1">
      <alignment horizontal="center"/>
      <protection locked="0"/>
    </xf>
    <xf numFmtId="166" fontId="8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 applyProtection="1">
      <alignment horizontal="left"/>
      <protection locked="0"/>
    </xf>
    <xf numFmtId="0" fontId="8" fillId="2" borderId="5" xfId="0" applyFont="1" applyFill="1" applyBorder="1" applyProtection="1">
      <protection locked="0"/>
    </xf>
    <xf numFmtId="14" fontId="4" fillId="2" borderId="0" xfId="0" applyNumberFormat="1" applyFont="1" applyFill="1" applyBorder="1"/>
    <xf numFmtId="166" fontId="4" fillId="2" borderId="5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centerContinuous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49" fontId="4" fillId="2" borderId="5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/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left"/>
      <protection locked="0"/>
    </xf>
    <xf numFmtId="3" fontId="4" fillId="2" borderId="5" xfId="0" applyNumberFormat="1" applyFont="1" applyFill="1" applyBorder="1" applyAlignment="1">
      <alignment horizontal="center"/>
    </xf>
    <xf numFmtId="0" fontId="10" fillId="2" borderId="0" xfId="0" applyFont="1" applyFill="1"/>
    <xf numFmtId="0" fontId="4" fillId="2" borderId="1" xfId="0" applyNumberFormat="1" applyFont="1" applyFill="1" applyBorder="1" applyAlignment="1" applyProtection="1">
      <alignment horizontal="left"/>
      <protection locked="0"/>
    </xf>
    <xf numFmtId="16" fontId="4" fillId="2" borderId="5" xfId="0" applyNumberFormat="1" applyFont="1" applyFill="1" applyBorder="1" applyAlignment="1">
      <alignment horizontal="center"/>
    </xf>
    <xf numFmtId="169" fontId="4" fillId="2" borderId="6" xfId="0" applyNumberFormat="1" applyFont="1" applyFill="1" applyBorder="1" applyAlignment="1">
      <alignment horizontal="center"/>
    </xf>
    <xf numFmtId="0" fontId="8" fillId="2" borderId="3" xfId="0" applyFont="1" applyFill="1" applyBorder="1" applyProtection="1">
      <protection locked="0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  <protection locked="0"/>
    </xf>
    <xf numFmtId="1" fontId="8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2" fontId="8" fillId="2" borderId="0" xfId="0" applyNumberFormat="1" applyFont="1" applyFill="1"/>
    <xf numFmtId="0" fontId="12" fillId="0" borderId="0" xfId="0" applyFont="1" applyBorder="1"/>
    <xf numFmtId="0" fontId="8" fillId="2" borderId="0" xfId="0" applyFont="1" applyFill="1" applyBorder="1"/>
    <xf numFmtId="44" fontId="8" fillId="2" borderId="5" xfId="2" applyFont="1" applyFill="1" applyBorder="1" applyAlignment="1" applyProtection="1">
      <alignment horizontal="center"/>
      <protection locked="0"/>
    </xf>
    <xf numFmtId="166" fontId="11" fillId="2" borderId="0" xfId="0" applyNumberFormat="1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left"/>
      <protection locked="0"/>
    </xf>
    <xf numFmtId="166" fontId="13" fillId="2" borderId="5" xfId="0" applyNumberFormat="1" applyFont="1" applyFill="1" applyBorder="1"/>
    <xf numFmtId="166" fontId="13" fillId="2" borderId="5" xfId="0" applyNumberFormat="1" applyFont="1" applyFill="1" applyBorder="1" applyAlignment="1" applyProtection="1">
      <alignment horizontal="center"/>
      <protection locked="0"/>
    </xf>
    <xf numFmtId="166" fontId="13" fillId="2" borderId="2" xfId="0" applyNumberFormat="1" applyFont="1" applyFill="1" applyBorder="1" applyAlignment="1" applyProtection="1">
      <alignment horizontal="center"/>
      <protection locked="0"/>
    </xf>
    <xf numFmtId="166" fontId="13" fillId="2" borderId="3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 applyProtection="1">
      <alignment horizontal="center"/>
      <protection locked="0"/>
    </xf>
    <xf numFmtId="44" fontId="13" fillId="2" borderId="5" xfId="2" applyFont="1" applyFill="1" applyBorder="1" applyAlignment="1">
      <alignment horizontal="center"/>
    </xf>
    <xf numFmtId="0" fontId="13" fillId="2" borderId="5" xfId="0" applyFont="1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164" fontId="13" fillId="2" borderId="5" xfId="1" applyNumberFormat="1" applyFont="1" applyFill="1" applyBorder="1" applyAlignment="1" applyProtection="1">
      <alignment horizontal="center"/>
      <protection locked="0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7" fillId="2" borderId="5" xfId="0" applyFont="1" applyFill="1" applyBorder="1" applyProtection="1">
      <protection locked="0"/>
    </xf>
    <xf numFmtId="0" fontId="17" fillId="2" borderId="5" xfId="0" applyFont="1" applyFill="1" applyBorder="1" applyAlignment="1" applyProtection="1">
      <alignment horizontal="left"/>
      <protection locked="0"/>
    </xf>
    <xf numFmtId="166" fontId="18" fillId="2" borderId="5" xfId="0" applyNumberFormat="1" applyFont="1" applyFill="1" applyBorder="1"/>
    <xf numFmtId="166" fontId="18" fillId="2" borderId="5" xfId="0" applyNumberFormat="1" applyFont="1" applyFill="1" applyBorder="1" applyAlignment="1" applyProtection="1">
      <alignment horizontal="center"/>
      <protection locked="0"/>
    </xf>
    <xf numFmtId="166" fontId="18" fillId="2" borderId="2" xfId="0" applyNumberFormat="1" applyFont="1" applyFill="1" applyBorder="1" applyAlignment="1" applyProtection="1">
      <alignment horizontal="center"/>
      <protection locked="0"/>
    </xf>
    <xf numFmtId="166" fontId="18" fillId="2" borderId="3" xfId="0" applyNumberFormat="1" applyFont="1" applyFill="1" applyBorder="1" applyAlignment="1" applyProtection="1">
      <alignment horizontal="center"/>
      <protection locked="0"/>
    </xf>
    <xf numFmtId="164" fontId="18" fillId="2" borderId="5" xfId="1" applyNumberFormat="1" applyFont="1" applyFill="1" applyBorder="1" applyAlignment="1" applyProtection="1">
      <alignment horizontal="center"/>
      <protection locked="0"/>
    </xf>
    <xf numFmtId="166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 applyProtection="1">
      <alignment horizontal="center"/>
      <protection locked="0"/>
    </xf>
    <xf numFmtId="44" fontId="18" fillId="2" borderId="5" xfId="2" applyFont="1" applyFill="1" applyBorder="1" applyAlignment="1">
      <alignment horizontal="center"/>
    </xf>
    <xf numFmtId="0" fontId="18" fillId="2" borderId="3" xfId="0" applyFont="1" applyFill="1" applyBorder="1" applyProtection="1">
      <protection locked="0"/>
    </xf>
    <xf numFmtId="0" fontId="18" fillId="2" borderId="5" xfId="0" applyFont="1" applyFill="1" applyBorder="1" applyProtection="1">
      <protection locked="0"/>
    </xf>
    <xf numFmtId="0" fontId="18" fillId="2" borderId="5" xfId="0" applyFont="1" applyFill="1" applyBorder="1" applyAlignment="1" applyProtection="1">
      <alignment horizontal="left"/>
      <protection locked="0"/>
    </xf>
    <xf numFmtId="0" fontId="18" fillId="0" borderId="5" xfId="0" applyFont="1" applyBorder="1" applyAlignment="1">
      <alignment horizontal="center"/>
    </xf>
    <xf numFmtId="0" fontId="18" fillId="2" borderId="1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8" fontId="5" fillId="2" borderId="9" xfId="0" applyNumberFormat="1" applyFont="1" applyFill="1" applyBorder="1" applyAlignment="1" applyProtection="1">
      <alignment horizontal="center"/>
      <protection locked="0"/>
    </xf>
    <xf numFmtId="8" fontId="5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2" xfId="0" applyBorder="1" applyAlignment="1"/>
    <xf numFmtId="0" fontId="0" fillId="0" borderId="3" xfId="0" applyBorder="1" applyAlignment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8" fontId="5" fillId="2" borderId="11" xfId="0" applyNumberFormat="1" applyFont="1" applyFill="1" applyBorder="1" applyAlignment="1" applyProtection="1">
      <alignment horizontal="center"/>
      <protection locked="0"/>
    </xf>
    <xf numFmtId="8" fontId="5" fillId="2" borderId="12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168" fontId="4" fillId="2" borderId="1" xfId="0" applyNumberFormat="1" applyFont="1" applyFill="1" applyBorder="1" applyAlignment="1" applyProtection="1">
      <alignment horizontal="left"/>
      <protection locked="0"/>
    </xf>
    <xf numFmtId="168" fontId="4" fillId="2" borderId="3" xfId="0" applyNumberFormat="1" applyFont="1" applyFill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47</xdr:col>
      <xdr:colOff>546609</xdr:colOff>
      <xdr:row>0</xdr:row>
      <xdr:rowOff>1384299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0058908" cy="13842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99"/>
  <sheetViews>
    <sheetView tabSelected="1" zoomScale="75" zoomScaleNormal="100" workbookViewId="0">
      <selection activeCell="C10" sqref="C10"/>
    </sheetView>
  </sheetViews>
  <sheetFormatPr defaultColWidth="9.140625" defaultRowHeight="14.25"/>
  <cols>
    <col min="1" max="1" width="10.85546875" style="6" customWidth="1"/>
    <col min="2" max="3" width="18.5703125" style="6" bestFit="1" customWidth="1"/>
    <col min="4" max="4" width="6.42578125" style="6" bestFit="1" customWidth="1"/>
    <col min="5" max="5" width="14.42578125" style="6" hidden="1" customWidth="1"/>
    <col min="6" max="6" width="12.28515625" style="6" hidden="1" customWidth="1"/>
    <col min="7" max="7" width="9.42578125" style="25" bestFit="1" customWidth="1"/>
    <col min="8" max="8" width="7.5703125" style="6" customWidth="1"/>
    <col min="9" max="9" width="7.85546875" style="6" customWidth="1"/>
    <col min="10" max="10" width="9.7109375" style="6" customWidth="1"/>
    <col min="11" max="11" width="7.140625" style="6" bestFit="1" customWidth="1"/>
    <col min="12" max="12" width="9.7109375" style="6" hidden="1" customWidth="1"/>
    <col min="13" max="13" width="12.42578125" style="6" customWidth="1"/>
    <col min="14" max="14" width="11" style="6" customWidth="1"/>
    <col min="15" max="15" width="8.42578125" style="6" hidden="1" customWidth="1"/>
    <col min="16" max="16" width="14.28515625" style="6" bestFit="1" customWidth="1"/>
    <col min="17" max="17" width="8.28515625" style="6" customWidth="1"/>
    <col min="18" max="18" width="9.28515625" style="6" hidden="1" customWidth="1"/>
    <col min="19" max="19" width="9.85546875" style="6" hidden="1" customWidth="1"/>
    <col min="20" max="20" width="11.5703125" style="6" hidden="1" customWidth="1"/>
    <col min="21" max="21" width="9.140625" style="6" hidden="1" customWidth="1"/>
    <col min="22" max="22" width="10" style="6" hidden="1" customWidth="1"/>
    <col min="23" max="23" width="10.42578125" style="6" hidden="1" customWidth="1"/>
    <col min="24" max="42" width="9.140625" style="6" hidden="1" customWidth="1"/>
    <col min="43" max="43" width="12.42578125" style="6" hidden="1" customWidth="1"/>
    <col min="44" max="44" width="19.42578125" style="6" hidden="1" customWidth="1"/>
    <col min="45" max="45" width="19.140625" style="6" hidden="1" customWidth="1"/>
    <col min="46" max="46" width="19.42578125" style="6" hidden="1" customWidth="1"/>
    <col min="47" max="47" width="9.140625" style="6" hidden="1" customWidth="1"/>
    <col min="48" max="81" width="9.140625" style="6"/>
    <col min="82" max="16384" width="9.140625" style="1"/>
  </cols>
  <sheetData>
    <row r="1" spans="1:48" ht="110.25" customHeight="1"/>
    <row r="2" spans="1:48" ht="12" customHeight="1">
      <c r="A2" s="2" t="s">
        <v>0</v>
      </c>
      <c r="B2" s="3"/>
      <c r="C2" s="35" t="s">
        <v>255</v>
      </c>
      <c r="D2" s="43"/>
      <c r="E2" s="59"/>
      <c r="F2" s="56"/>
      <c r="G2" s="57"/>
      <c r="H2" s="58"/>
      <c r="I2" s="58"/>
      <c r="J2" s="58"/>
      <c r="K2" s="3"/>
      <c r="L2" s="3"/>
      <c r="M2" s="3"/>
      <c r="N2" s="3"/>
      <c r="O2" s="3"/>
      <c r="P2" s="3"/>
      <c r="Q2" s="5"/>
    </row>
    <row r="3" spans="1:48">
      <c r="A3" s="2" t="s">
        <v>2</v>
      </c>
      <c r="B3" s="3"/>
      <c r="C3" s="35"/>
      <c r="D3" s="43"/>
      <c r="E3" s="59"/>
      <c r="F3" s="56"/>
      <c r="G3" s="57"/>
      <c r="H3" s="58"/>
      <c r="I3" s="58"/>
      <c r="J3" s="58"/>
      <c r="K3" s="9"/>
      <c r="L3" s="9"/>
      <c r="M3" s="9"/>
      <c r="N3" s="9"/>
      <c r="O3" s="9"/>
      <c r="P3" s="9"/>
      <c r="Q3" s="5"/>
    </row>
    <row r="4" spans="1:48">
      <c r="A4" s="2" t="s">
        <v>3</v>
      </c>
      <c r="B4" s="3"/>
      <c r="C4" s="35" t="s">
        <v>257</v>
      </c>
      <c r="D4" s="43"/>
      <c r="E4" s="59"/>
      <c r="F4" s="56"/>
      <c r="G4" s="57"/>
      <c r="H4" s="58"/>
      <c r="I4" s="58"/>
      <c r="J4" s="58"/>
      <c r="L4" s="9"/>
      <c r="M4" s="9"/>
      <c r="N4" s="9"/>
      <c r="O4" s="9"/>
      <c r="P4" s="118" t="s">
        <v>6</v>
      </c>
      <c r="Q4" s="119"/>
    </row>
    <row r="5" spans="1:48">
      <c r="A5" s="2" t="s">
        <v>4</v>
      </c>
      <c r="B5" s="3"/>
      <c r="C5" s="35" t="s">
        <v>256</v>
      </c>
      <c r="D5" s="43"/>
      <c r="E5" s="59"/>
      <c r="F5" s="56"/>
      <c r="G5" s="57"/>
      <c r="H5" s="58"/>
      <c r="I5" s="58"/>
      <c r="J5" s="58"/>
      <c r="K5" s="9"/>
      <c r="L5" s="9"/>
      <c r="M5" s="9"/>
      <c r="N5" s="9"/>
      <c r="O5" s="9"/>
      <c r="P5" s="120" t="s">
        <v>8</v>
      </c>
      <c r="Q5" s="121"/>
    </row>
    <row r="6" spans="1:48">
      <c r="A6" s="2" t="s">
        <v>5</v>
      </c>
      <c r="B6" s="3"/>
      <c r="C6" s="35"/>
      <c r="D6" s="43"/>
      <c r="E6" s="59"/>
      <c r="F6" s="56"/>
      <c r="G6" s="57"/>
      <c r="H6" s="58"/>
      <c r="I6" s="58"/>
      <c r="J6" s="58"/>
      <c r="K6" s="9"/>
      <c r="L6" s="9"/>
      <c r="M6" s="9"/>
      <c r="N6" s="9"/>
      <c r="O6" s="9"/>
      <c r="P6" s="122">
        <v>3.75</v>
      </c>
      <c r="Q6" s="123"/>
    </row>
    <row r="7" spans="1:48">
      <c r="A7" s="11"/>
      <c r="B7" s="9"/>
      <c r="C7" s="7"/>
      <c r="D7" s="7"/>
      <c r="E7" s="7"/>
      <c r="F7" s="7"/>
      <c r="L7" s="8"/>
      <c r="M7" s="9"/>
      <c r="N7" s="9"/>
      <c r="O7" s="9"/>
      <c r="P7" s="124" t="s">
        <v>129</v>
      </c>
      <c r="Q7" s="125"/>
    </row>
    <row r="8" spans="1:48">
      <c r="A8" s="2" t="s">
        <v>9</v>
      </c>
      <c r="B8" s="9"/>
      <c r="C8" s="61"/>
      <c r="D8" s="60"/>
      <c r="E8" s="60"/>
      <c r="F8" s="44"/>
      <c r="G8" s="8"/>
      <c r="H8" s="10" t="s">
        <v>7</v>
      </c>
      <c r="I8" s="133"/>
      <c r="J8" s="127"/>
      <c r="K8" s="128"/>
      <c r="L8" s="8"/>
      <c r="M8" s="9"/>
      <c r="N8" s="9"/>
      <c r="O8" s="9"/>
      <c r="P8" s="129" t="s">
        <v>17</v>
      </c>
      <c r="Q8" s="130"/>
    </row>
    <row r="9" spans="1:48">
      <c r="A9" s="12" t="s">
        <v>11</v>
      </c>
      <c r="B9" s="3"/>
      <c r="C9" s="70">
        <v>43227</v>
      </c>
      <c r="D9" s="54"/>
      <c r="E9" s="44"/>
      <c r="F9" s="44"/>
      <c r="G9" s="8"/>
      <c r="H9" s="10" t="s">
        <v>10</v>
      </c>
      <c r="I9" s="36"/>
      <c r="J9" s="37"/>
      <c r="K9" s="38"/>
      <c r="L9" s="8"/>
      <c r="N9" s="10" t="s">
        <v>13</v>
      </c>
      <c r="O9" s="42"/>
      <c r="P9" s="120" t="s">
        <v>21</v>
      </c>
      <c r="Q9" s="121"/>
      <c r="Z9" s="6" t="s">
        <v>59</v>
      </c>
      <c r="AR9" s="6" t="s">
        <v>142</v>
      </c>
      <c r="AS9" s="6" t="s">
        <v>192</v>
      </c>
      <c r="AT9" s="6" t="s">
        <v>142</v>
      </c>
      <c r="AU9" s="6" t="s">
        <v>202</v>
      </c>
    </row>
    <row r="10" spans="1:48">
      <c r="A10" s="13" t="s">
        <v>14</v>
      </c>
      <c r="B10" s="14"/>
      <c r="C10" s="66">
        <v>36000</v>
      </c>
      <c r="D10" s="46"/>
      <c r="E10" s="44"/>
      <c r="F10" s="44"/>
      <c r="G10" s="4"/>
      <c r="H10" s="10" t="s">
        <v>12</v>
      </c>
      <c r="I10" s="36"/>
      <c r="J10" s="37"/>
      <c r="K10" s="38"/>
      <c r="L10" s="17"/>
      <c r="N10" s="10" t="s">
        <v>16</v>
      </c>
      <c r="O10" s="42"/>
      <c r="P10" s="131">
        <v>0.04</v>
      </c>
      <c r="Q10" s="132"/>
      <c r="Z10" s="6" t="s">
        <v>1</v>
      </c>
      <c r="AO10" s="6" t="s">
        <v>83</v>
      </c>
      <c r="AQ10" s="6" t="s">
        <v>114</v>
      </c>
      <c r="AR10" s="6" t="s">
        <v>1</v>
      </c>
      <c r="AS10" s="6" t="s">
        <v>1</v>
      </c>
      <c r="AT10" s="6" t="s">
        <v>1</v>
      </c>
      <c r="AU10" s="6" t="s">
        <v>1</v>
      </c>
    </row>
    <row r="11" spans="1:48">
      <c r="A11" s="13" t="s">
        <v>18</v>
      </c>
      <c r="B11" s="14"/>
      <c r="C11" s="69">
        <v>43390</v>
      </c>
      <c r="D11" s="46"/>
      <c r="E11" s="44"/>
      <c r="F11" s="44"/>
      <c r="G11" s="15"/>
      <c r="H11" s="10" t="s">
        <v>15</v>
      </c>
      <c r="I11" s="36" t="s">
        <v>1</v>
      </c>
      <c r="J11" s="37"/>
      <c r="K11" s="38"/>
      <c r="L11" s="17"/>
      <c r="N11" s="10" t="s">
        <v>20</v>
      </c>
      <c r="O11" s="40"/>
      <c r="Z11" s="6" t="s">
        <v>61</v>
      </c>
      <c r="AB11" s="6" t="s">
        <v>47</v>
      </c>
      <c r="AR11" s="6" t="s">
        <v>143</v>
      </c>
      <c r="AS11" s="6" t="s">
        <v>143</v>
      </c>
      <c r="AU11" s="6" t="s">
        <v>203</v>
      </c>
    </row>
    <row r="12" spans="1:48">
      <c r="A12" s="13" t="s">
        <v>22</v>
      </c>
      <c r="B12" s="14"/>
      <c r="C12" s="63">
        <v>30</v>
      </c>
      <c r="D12" s="46"/>
      <c r="E12" s="44"/>
      <c r="F12" s="44"/>
      <c r="G12" s="17"/>
      <c r="H12" s="10" t="s">
        <v>19</v>
      </c>
      <c r="I12" s="36"/>
      <c r="J12" s="37"/>
      <c r="K12" s="38"/>
      <c r="L12" s="17"/>
      <c r="N12" s="10" t="s">
        <v>23</v>
      </c>
      <c r="O12" s="36"/>
      <c r="P12" s="39"/>
      <c r="Z12" s="6" t="s">
        <v>62</v>
      </c>
      <c r="AB12" s="6" t="s">
        <v>48</v>
      </c>
      <c r="AO12" s="6" t="s">
        <v>84</v>
      </c>
      <c r="AQ12" s="6" t="s">
        <v>210</v>
      </c>
      <c r="AR12" s="6" t="s">
        <v>194</v>
      </c>
      <c r="AS12" s="6" t="s">
        <v>194</v>
      </c>
      <c r="AT12" s="6" t="s">
        <v>143</v>
      </c>
      <c r="AU12" s="6" t="s">
        <v>143</v>
      </c>
    </row>
    <row r="13" spans="1:48">
      <c r="A13" s="13" t="s">
        <v>24</v>
      </c>
      <c r="B13" s="14"/>
      <c r="C13" s="63" t="s">
        <v>218</v>
      </c>
      <c r="D13" s="46"/>
      <c r="E13" s="44"/>
      <c r="F13" s="44"/>
      <c r="G13" s="17"/>
      <c r="H13" s="10" t="s">
        <v>12</v>
      </c>
      <c r="I13" s="36"/>
      <c r="J13" s="37"/>
      <c r="K13" s="38"/>
      <c r="L13" s="17"/>
      <c r="N13" s="10" t="s">
        <v>25</v>
      </c>
      <c r="O13" s="41"/>
      <c r="P13" s="39"/>
      <c r="Q13" s="5"/>
      <c r="Z13" s="6" t="s">
        <v>131</v>
      </c>
      <c r="AB13" s="6" t="s">
        <v>132</v>
      </c>
      <c r="AO13" s="6" t="s">
        <v>85</v>
      </c>
      <c r="AQ13" s="6" t="s">
        <v>200</v>
      </c>
      <c r="AR13" s="45" t="s">
        <v>146</v>
      </c>
      <c r="AS13" s="46" t="s">
        <v>195</v>
      </c>
      <c r="AT13" s="45" t="s">
        <v>146</v>
      </c>
      <c r="AU13" s="46" t="s">
        <v>195</v>
      </c>
      <c r="AV13" s="46"/>
    </row>
    <row r="14" spans="1:48">
      <c r="A14" s="13" t="s">
        <v>26</v>
      </c>
      <c r="B14" s="14"/>
      <c r="C14" s="63" t="s">
        <v>131</v>
      </c>
      <c r="D14" s="46"/>
      <c r="E14" s="44"/>
      <c r="F14" s="44"/>
      <c r="G14" s="19"/>
      <c r="H14" s="10" t="s">
        <v>15</v>
      </c>
      <c r="I14" s="68" t="s">
        <v>1</v>
      </c>
      <c r="J14" s="37"/>
      <c r="K14" s="38"/>
      <c r="L14" s="17"/>
      <c r="N14" s="10" t="s">
        <v>27</v>
      </c>
      <c r="O14" s="16"/>
      <c r="P14" s="16"/>
      <c r="Q14" s="5"/>
      <c r="Z14" s="6" t="s">
        <v>69</v>
      </c>
      <c r="AB14" s="6" t="s">
        <v>49</v>
      </c>
      <c r="AO14" s="6" t="s">
        <v>86</v>
      </c>
      <c r="AQ14" s="6" t="s">
        <v>201</v>
      </c>
      <c r="AR14" s="45" t="s">
        <v>147</v>
      </c>
      <c r="AS14" s="46" t="s">
        <v>205</v>
      </c>
      <c r="AT14" s="45" t="s">
        <v>147</v>
      </c>
      <c r="AU14" s="46" t="s">
        <v>205</v>
      </c>
      <c r="AV14" s="46"/>
    </row>
    <row r="15" spans="1:48">
      <c r="A15" s="13" t="s">
        <v>28</v>
      </c>
      <c r="B15" s="14"/>
      <c r="C15" s="63"/>
      <c r="D15" s="46"/>
      <c r="E15" s="44"/>
      <c r="F15" s="44"/>
      <c r="G15" s="18"/>
      <c r="H15" s="10" t="s">
        <v>193</v>
      </c>
      <c r="I15" s="36"/>
      <c r="J15" s="37"/>
      <c r="K15" s="38"/>
      <c r="L15" s="17"/>
      <c r="N15" s="10" t="s">
        <v>108</v>
      </c>
      <c r="O15" s="137"/>
      <c r="P15" s="138"/>
      <c r="Q15" s="5"/>
      <c r="Z15" s="6" t="s">
        <v>60</v>
      </c>
      <c r="AB15" s="6" t="s">
        <v>50</v>
      </c>
      <c r="AO15" s="6" t="s">
        <v>87</v>
      </c>
      <c r="AQ15" s="6" t="s">
        <v>204</v>
      </c>
      <c r="AR15" s="45" t="s">
        <v>148</v>
      </c>
      <c r="AS15" s="46" t="s">
        <v>206</v>
      </c>
      <c r="AT15" s="45" t="s">
        <v>148</v>
      </c>
      <c r="AU15" s="46" t="s">
        <v>206</v>
      </c>
      <c r="AV15" s="46"/>
    </row>
    <row r="16" spans="1:48">
      <c r="A16" s="13" t="s">
        <v>29</v>
      </c>
      <c r="B16" s="14"/>
      <c r="C16" s="63"/>
      <c r="D16" s="46"/>
      <c r="E16" s="44"/>
      <c r="F16" s="44"/>
      <c r="G16" s="17"/>
      <c r="H16" s="10" t="s">
        <v>199</v>
      </c>
      <c r="I16" s="36" t="s">
        <v>143</v>
      </c>
      <c r="J16" s="37"/>
      <c r="K16" s="38"/>
      <c r="L16" s="17"/>
      <c r="N16" s="10" t="s">
        <v>107</v>
      </c>
      <c r="O16" s="137"/>
      <c r="P16" s="138"/>
      <c r="Q16" s="5"/>
      <c r="Z16" s="6" t="s">
        <v>63</v>
      </c>
      <c r="AB16" s="6" t="s">
        <v>51</v>
      </c>
      <c r="AO16" s="6" t="s">
        <v>88</v>
      </c>
      <c r="AQ16" s="6" t="s">
        <v>211</v>
      </c>
      <c r="AR16" s="45" t="s">
        <v>149</v>
      </c>
      <c r="AS16" s="46" t="s">
        <v>196</v>
      </c>
      <c r="AT16" s="45" t="s">
        <v>149</v>
      </c>
      <c r="AU16" s="46" t="s">
        <v>196</v>
      </c>
      <c r="AV16" s="46"/>
    </row>
    <row r="17" spans="1:48">
      <c r="A17" s="12" t="s">
        <v>30</v>
      </c>
      <c r="C17" s="64" t="s">
        <v>215</v>
      </c>
      <c r="D17" s="46"/>
      <c r="G17" s="17"/>
      <c r="H17" s="10" t="s">
        <v>33</v>
      </c>
      <c r="I17" s="55">
        <v>15</v>
      </c>
      <c r="J17" s="21"/>
      <c r="K17" s="21"/>
      <c r="L17" s="14"/>
      <c r="P17" s="20"/>
      <c r="Q17" s="5"/>
      <c r="R17" s="22">
        <v>15</v>
      </c>
      <c r="Z17" s="6" t="s">
        <v>68</v>
      </c>
      <c r="AB17" s="6" t="s">
        <v>52</v>
      </c>
      <c r="AO17" s="6" t="s">
        <v>89</v>
      </c>
      <c r="AQ17" s="6" t="s">
        <v>209</v>
      </c>
      <c r="AR17" s="45" t="s">
        <v>150</v>
      </c>
      <c r="AS17" s="46" t="s">
        <v>207</v>
      </c>
      <c r="AT17" s="45" t="s">
        <v>150</v>
      </c>
      <c r="AU17" s="46" t="s">
        <v>207</v>
      </c>
      <c r="AV17" s="46"/>
    </row>
    <row r="18" spans="1:48">
      <c r="A18" s="13" t="s">
        <v>32</v>
      </c>
      <c r="B18" s="14"/>
      <c r="C18" s="126" t="s">
        <v>76</v>
      </c>
      <c r="D18" s="127"/>
      <c r="E18" s="127"/>
      <c r="F18" s="127"/>
      <c r="G18" s="127"/>
      <c r="H18" s="128"/>
      <c r="I18" s="134"/>
      <c r="J18" s="134"/>
      <c r="K18" s="134"/>
      <c r="L18" s="134"/>
      <c r="N18" s="10" t="s">
        <v>31</v>
      </c>
      <c r="O18" s="126" t="s">
        <v>103</v>
      </c>
      <c r="P18" s="135"/>
      <c r="Q18" s="136"/>
      <c r="R18" s="23"/>
      <c r="T18" s="6" t="s">
        <v>120</v>
      </c>
      <c r="V18" s="6" t="s">
        <v>124</v>
      </c>
      <c r="Z18" s="6" t="s">
        <v>67</v>
      </c>
      <c r="AB18" s="6" t="s">
        <v>53</v>
      </c>
      <c r="AO18" s="6" t="s">
        <v>90</v>
      </c>
      <c r="AQ18" s="6" t="s">
        <v>213</v>
      </c>
      <c r="AR18" s="45" t="s">
        <v>151</v>
      </c>
      <c r="AS18" s="46" t="s">
        <v>208</v>
      </c>
      <c r="AT18" s="45" t="s">
        <v>151</v>
      </c>
      <c r="AU18" s="46" t="s">
        <v>208</v>
      </c>
      <c r="AV18" s="46"/>
    </row>
    <row r="19" spans="1:48">
      <c r="G19" s="17"/>
      <c r="H19" s="13"/>
      <c r="I19" s="134"/>
      <c r="J19" s="134"/>
      <c r="K19" s="134"/>
      <c r="L19" s="134"/>
      <c r="M19" s="13"/>
      <c r="N19" s="13"/>
      <c r="O19" s="14"/>
      <c r="P19" s="20"/>
      <c r="Q19" s="5"/>
      <c r="R19" s="6" t="s">
        <v>115</v>
      </c>
      <c r="S19" s="6" t="s">
        <v>118</v>
      </c>
      <c r="T19" s="6" t="s">
        <v>121</v>
      </c>
      <c r="V19" s="6" t="s">
        <v>125</v>
      </c>
      <c r="W19" s="6" t="s">
        <v>127</v>
      </c>
      <c r="Z19" s="6" t="s">
        <v>54</v>
      </c>
      <c r="AB19" s="6" t="s">
        <v>55</v>
      </c>
      <c r="AO19" s="6" t="s">
        <v>91</v>
      </c>
      <c r="AQ19" s="6" t="s">
        <v>214</v>
      </c>
      <c r="AR19" s="45" t="s">
        <v>152</v>
      </c>
      <c r="AS19" s="46" t="s">
        <v>1</v>
      </c>
      <c r="AT19" s="45" t="s">
        <v>152</v>
      </c>
      <c r="AU19" s="46"/>
      <c r="AV19" s="46"/>
    </row>
    <row r="20" spans="1:48">
      <c r="A20" s="62"/>
      <c r="F20" s="26" t="s">
        <v>197</v>
      </c>
      <c r="K20" s="26"/>
      <c r="L20" s="26" t="s">
        <v>1</v>
      </c>
      <c r="N20" s="26"/>
      <c r="O20" s="26" t="s">
        <v>140</v>
      </c>
      <c r="P20" s="27" t="s">
        <v>1</v>
      </c>
      <c r="Q20" s="28"/>
      <c r="R20" s="6" t="s">
        <v>116</v>
      </c>
      <c r="S20" s="6" t="s">
        <v>119</v>
      </c>
      <c r="T20" s="6" t="s">
        <v>122</v>
      </c>
      <c r="V20" s="6" t="s">
        <v>126</v>
      </c>
      <c r="W20" s="6" t="s">
        <v>44</v>
      </c>
      <c r="Z20" s="6" t="s">
        <v>66</v>
      </c>
      <c r="AB20" s="6" t="s">
        <v>56</v>
      </c>
      <c r="AO20" s="6" t="s">
        <v>92</v>
      </c>
      <c r="AQ20" s="6" t="s">
        <v>212</v>
      </c>
      <c r="AR20" s="45" t="s">
        <v>153</v>
      </c>
      <c r="AS20" s="46" t="s">
        <v>1</v>
      </c>
      <c r="AT20" s="45" t="s">
        <v>153</v>
      </c>
      <c r="AU20" s="46"/>
      <c r="AV20" s="46"/>
    </row>
    <row r="21" spans="1:48">
      <c r="A21" s="26" t="s">
        <v>36</v>
      </c>
      <c r="C21" s="24" t="s">
        <v>1</v>
      </c>
      <c r="D21" s="24"/>
      <c r="E21" s="26" t="s">
        <v>144</v>
      </c>
      <c r="F21" s="26" t="s">
        <v>198</v>
      </c>
      <c r="G21" s="30" t="s">
        <v>39</v>
      </c>
      <c r="H21" s="26" t="s">
        <v>137</v>
      </c>
      <c r="I21" s="29" t="s">
        <v>34</v>
      </c>
      <c r="J21" s="29"/>
      <c r="K21" s="26" t="s">
        <v>37</v>
      </c>
      <c r="L21" s="26" t="s">
        <v>35</v>
      </c>
      <c r="M21" s="26" t="s">
        <v>136</v>
      </c>
      <c r="N21" s="30"/>
      <c r="O21" s="26" t="s">
        <v>141</v>
      </c>
      <c r="P21" s="26" t="s">
        <v>40</v>
      </c>
      <c r="Q21" s="26" t="s">
        <v>1</v>
      </c>
      <c r="R21" s="6" t="s">
        <v>117</v>
      </c>
      <c r="S21" s="6" t="s">
        <v>115</v>
      </c>
      <c r="T21" s="31" t="s">
        <v>123</v>
      </c>
      <c r="V21" s="6" t="s">
        <v>117</v>
      </c>
      <c r="W21" s="6" t="s">
        <v>128</v>
      </c>
      <c r="Z21" s="6" t="s">
        <v>65</v>
      </c>
      <c r="AB21" s="6" t="s">
        <v>57</v>
      </c>
      <c r="AO21" s="6" t="s">
        <v>93</v>
      </c>
      <c r="AR21" s="45" t="s">
        <v>154</v>
      </c>
      <c r="AS21" s="46" t="s">
        <v>1</v>
      </c>
      <c r="AT21" s="45" t="s">
        <v>154</v>
      </c>
      <c r="AU21" s="46"/>
      <c r="AV21" s="46"/>
    </row>
    <row r="22" spans="1:48">
      <c r="A22" s="30" t="s">
        <v>41</v>
      </c>
      <c r="B22" s="30" t="s">
        <v>42</v>
      </c>
      <c r="C22" s="30" t="s">
        <v>135</v>
      </c>
      <c r="D22" s="30" t="s">
        <v>202</v>
      </c>
      <c r="E22" s="30" t="s">
        <v>145</v>
      </c>
      <c r="F22" s="30" t="s">
        <v>142</v>
      </c>
      <c r="G22" s="30" t="s">
        <v>139</v>
      </c>
      <c r="H22" s="30" t="s">
        <v>138</v>
      </c>
      <c r="I22" s="30" t="s">
        <v>46</v>
      </c>
      <c r="J22" s="30" t="s">
        <v>38</v>
      </c>
      <c r="K22" s="30" t="s">
        <v>43</v>
      </c>
      <c r="L22" s="30" t="s">
        <v>45</v>
      </c>
      <c r="M22" s="30" t="s">
        <v>134</v>
      </c>
      <c r="N22" s="30" t="s">
        <v>130</v>
      </c>
      <c r="O22" s="30" t="s">
        <v>133</v>
      </c>
      <c r="P22" s="30" t="s">
        <v>121</v>
      </c>
      <c r="Q22" s="30" t="s">
        <v>130</v>
      </c>
      <c r="T22" s="31"/>
      <c r="Z22" s="6" t="s">
        <v>64</v>
      </c>
      <c r="AB22" s="6" t="s">
        <v>58</v>
      </c>
      <c r="AO22" s="6" t="s">
        <v>94</v>
      </c>
      <c r="AQ22" s="6" t="s">
        <v>1</v>
      </c>
      <c r="AR22" s="45" t="s">
        <v>155</v>
      </c>
      <c r="AS22" s="46" t="s">
        <v>1</v>
      </c>
      <c r="AT22" s="45" t="s">
        <v>155</v>
      </c>
      <c r="AU22" s="46"/>
      <c r="AV22" s="46"/>
    </row>
    <row r="23" spans="1:48" ht="20.100000000000001" customHeight="1">
      <c r="A23" s="98">
        <v>1</v>
      </c>
      <c r="B23" s="100" t="s">
        <v>243</v>
      </c>
      <c r="C23" s="98" t="s">
        <v>219</v>
      </c>
      <c r="D23" s="86"/>
      <c r="E23" s="85"/>
      <c r="F23" s="87"/>
      <c r="G23" s="88">
        <v>2318</v>
      </c>
      <c r="H23" s="89">
        <v>17.399999999999999</v>
      </c>
      <c r="I23" s="90">
        <v>30</v>
      </c>
      <c r="J23" s="89">
        <v>600</v>
      </c>
      <c r="K23" s="91">
        <v>6</v>
      </c>
      <c r="L23" s="92"/>
      <c r="M23" s="51">
        <f t="shared" ref="M23:M57" si="0">IF(G23=0,"",(100-H23)*G23*109.814/(I23*J23*K23))</f>
        <v>194.68273310370367</v>
      </c>
      <c r="N23" s="47">
        <f t="shared" ref="N23" si="1">IF(G23=0,"",RANK(M23,$M$23:$M$58,0))</f>
        <v>35</v>
      </c>
      <c r="O23" s="89"/>
      <c r="P23" s="94">
        <f t="shared" ref="P23" si="2">IF(G23=0,"",T23)</f>
        <v>711.37070676093322</v>
      </c>
      <c r="Q23" s="93">
        <f>IF(G23=0,"",RANK(P23,$P$23:$P$58,0))</f>
        <v>35</v>
      </c>
      <c r="R23" s="6" t="b">
        <f t="shared" ref="R23:R58" si="3">(+H23&gt;15.01)</f>
        <v>1</v>
      </c>
      <c r="S23" s="23">
        <f t="shared" ref="S23:S58" si="4">+(H23-$R$17)</f>
        <v>2.3999999999999986</v>
      </c>
      <c r="T23" s="31">
        <f t="shared" ref="T23:T58" si="5">IF(R23,+(M23*$P$6)-((S23*$P$10)*M23),+M23*$P$6)</f>
        <v>711.37070676093322</v>
      </c>
      <c r="U23" s="33"/>
      <c r="V23" s="6" t="b">
        <f t="shared" ref="V23:V58" si="6">(+H23&gt;15)</f>
        <v>1</v>
      </c>
      <c r="W23" s="34">
        <f t="shared" ref="W23:W58" si="7">+IF(V23,+(100-H23)*G23*109.814/(I23*J23*K23),+(100-$I$17)*G23*109.814/(I23*J23*K23))</f>
        <v>194.68273310370367</v>
      </c>
      <c r="X23" s="32" t="s">
        <v>1</v>
      </c>
      <c r="AO23" s="6" t="s">
        <v>95</v>
      </c>
      <c r="AQ23" s="6" t="s">
        <v>1</v>
      </c>
      <c r="AR23" s="45" t="s">
        <v>156</v>
      </c>
      <c r="AS23" s="46" t="s">
        <v>1</v>
      </c>
      <c r="AT23" s="45" t="s">
        <v>156</v>
      </c>
      <c r="AU23" s="46"/>
      <c r="AV23" s="46"/>
    </row>
    <row r="24" spans="1:48" ht="20.100000000000001" customHeight="1">
      <c r="A24" s="98">
        <v>2</v>
      </c>
      <c r="B24" s="100" t="s">
        <v>243</v>
      </c>
      <c r="C24" s="98" t="s">
        <v>220</v>
      </c>
      <c r="D24" s="86"/>
      <c r="E24" s="52"/>
      <c r="F24" s="74"/>
      <c r="G24" s="88">
        <v>2510</v>
      </c>
      <c r="H24" s="89">
        <v>18.5</v>
      </c>
      <c r="I24" s="90">
        <v>30</v>
      </c>
      <c r="J24" s="89">
        <v>600</v>
      </c>
      <c r="K24" s="91">
        <v>6</v>
      </c>
      <c r="L24" s="73"/>
      <c r="M24" s="51">
        <f t="shared" si="0"/>
        <v>208.00093435185184</v>
      </c>
      <c r="N24" s="47">
        <f t="shared" ref="N24:N58" si="8">IF(G24=0,"",RANK(M24,$M$23:$M$58,0))</f>
        <v>31</v>
      </c>
      <c r="O24" s="89"/>
      <c r="P24" s="94">
        <f t="shared" ref="P24:P58" si="9">IF(G24=0,"",T24)</f>
        <v>750.8833730101851</v>
      </c>
      <c r="Q24" s="93">
        <f t="shared" ref="Q24:Q57" si="10">IF(G24=0,"",RANK(P24,$P$23:$P$58,0))</f>
        <v>28</v>
      </c>
      <c r="R24" s="6" t="b">
        <f t="shared" si="3"/>
        <v>1</v>
      </c>
      <c r="S24" s="23">
        <f t="shared" si="4"/>
        <v>3.5</v>
      </c>
      <c r="T24" s="31">
        <f t="shared" si="5"/>
        <v>750.8833730101851</v>
      </c>
      <c r="U24" s="33"/>
      <c r="V24" s="6" t="b">
        <f t="shared" si="6"/>
        <v>1</v>
      </c>
      <c r="W24" s="34">
        <f t="shared" si="7"/>
        <v>208.00093435185184</v>
      </c>
      <c r="Z24" s="6" t="s">
        <v>70</v>
      </c>
      <c r="AH24" s="6" t="s">
        <v>109</v>
      </c>
      <c r="AI24" s="6" t="s">
        <v>110</v>
      </c>
      <c r="AO24" s="6" t="s">
        <v>96</v>
      </c>
      <c r="AR24" s="45" t="s">
        <v>157</v>
      </c>
      <c r="AS24" s="46" t="s">
        <v>1</v>
      </c>
      <c r="AT24" s="45" t="s">
        <v>157</v>
      </c>
      <c r="AU24" s="46"/>
      <c r="AV24" s="46"/>
    </row>
    <row r="25" spans="1:48" ht="20.100000000000001" customHeight="1">
      <c r="A25" s="98">
        <v>3</v>
      </c>
      <c r="B25" s="100" t="s">
        <v>243</v>
      </c>
      <c r="C25" s="98" t="s">
        <v>221</v>
      </c>
      <c r="D25" s="86"/>
      <c r="E25" s="52"/>
      <c r="F25" s="74"/>
      <c r="G25" s="88">
        <v>2168</v>
      </c>
      <c r="H25" s="89">
        <v>18</v>
      </c>
      <c r="I25" s="90">
        <v>30</v>
      </c>
      <c r="J25" s="89">
        <v>600</v>
      </c>
      <c r="K25" s="91">
        <v>6</v>
      </c>
      <c r="L25" s="73"/>
      <c r="M25" s="51">
        <f t="shared" si="0"/>
        <v>180.76197837037034</v>
      </c>
      <c r="N25" s="47">
        <f t="shared" si="8"/>
        <v>36</v>
      </c>
      <c r="O25" s="89"/>
      <c r="P25" s="94">
        <f t="shared" si="9"/>
        <v>656.16598148444439</v>
      </c>
      <c r="Q25" s="93">
        <f t="shared" si="10"/>
        <v>36</v>
      </c>
      <c r="R25" s="6" t="b">
        <f t="shared" si="3"/>
        <v>1</v>
      </c>
      <c r="S25" s="23">
        <f t="shared" si="4"/>
        <v>3</v>
      </c>
      <c r="T25" s="31">
        <f t="shared" si="5"/>
        <v>656.16598148444439</v>
      </c>
      <c r="U25" s="33"/>
      <c r="V25" s="6" t="b">
        <f t="shared" si="6"/>
        <v>1</v>
      </c>
      <c r="W25" s="34">
        <f t="shared" si="7"/>
        <v>180.76197837037034</v>
      </c>
      <c r="AO25" s="6" t="s">
        <v>97</v>
      </c>
      <c r="AR25" s="45" t="s">
        <v>158</v>
      </c>
      <c r="AS25" s="46" t="s">
        <v>1</v>
      </c>
      <c r="AT25" s="45" t="s">
        <v>158</v>
      </c>
      <c r="AU25" s="46"/>
      <c r="AV25" s="46"/>
    </row>
    <row r="26" spans="1:48" ht="20.100000000000001" customHeight="1">
      <c r="A26" s="98">
        <v>4</v>
      </c>
      <c r="B26" s="100" t="s">
        <v>243</v>
      </c>
      <c r="C26" s="101" t="s">
        <v>222</v>
      </c>
      <c r="D26" s="86"/>
      <c r="E26" s="52"/>
      <c r="F26" s="74"/>
      <c r="G26" s="88">
        <v>2404</v>
      </c>
      <c r="H26" s="89">
        <v>18</v>
      </c>
      <c r="I26" s="90">
        <v>30</v>
      </c>
      <c r="J26" s="89">
        <v>600</v>
      </c>
      <c r="K26" s="91">
        <v>6</v>
      </c>
      <c r="L26" s="73"/>
      <c r="M26" s="51">
        <f t="shared" si="0"/>
        <v>200.43902029629626</v>
      </c>
      <c r="N26" s="47">
        <f t="shared" si="8"/>
        <v>34</v>
      </c>
      <c r="O26" s="89"/>
      <c r="P26" s="94">
        <f t="shared" si="9"/>
        <v>727.59364367555543</v>
      </c>
      <c r="Q26" s="93">
        <f t="shared" si="10"/>
        <v>33</v>
      </c>
      <c r="R26" s="6" t="b">
        <f t="shared" si="3"/>
        <v>1</v>
      </c>
      <c r="S26" s="23">
        <f t="shared" si="4"/>
        <v>3</v>
      </c>
      <c r="T26" s="31">
        <f t="shared" si="5"/>
        <v>727.59364367555543</v>
      </c>
      <c r="U26" s="33"/>
      <c r="V26" s="6" t="b">
        <f t="shared" si="6"/>
        <v>1</v>
      </c>
      <c r="W26" s="34">
        <f t="shared" si="7"/>
        <v>200.43902029629626</v>
      </c>
      <c r="Z26" s="6" t="s">
        <v>71</v>
      </c>
      <c r="AH26" s="6" t="s">
        <v>111</v>
      </c>
      <c r="AI26" s="6" t="s">
        <v>111</v>
      </c>
      <c r="AO26" s="6" t="s">
        <v>98</v>
      </c>
      <c r="AR26" s="45" t="s">
        <v>159</v>
      </c>
      <c r="AS26" s="46" t="s">
        <v>1</v>
      </c>
      <c r="AT26" s="45" t="s">
        <v>159</v>
      </c>
      <c r="AU26" s="46"/>
      <c r="AV26" s="46"/>
    </row>
    <row r="27" spans="1:48" ht="20.100000000000001" customHeight="1">
      <c r="A27" s="98">
        <v>5</v>
      </c>
      <c r="B27" s="100" t="s">
        <v>244</v>
      </c>
      <c r="C27" s="98" t="s">
        <v>223</v>
      </c>
      <c r="D27" s="86"/>
      <c r="E27" s="52"/>
      <c r="F27" s="74"/>
      <c r="G27" s="88">
        <v>2626</v>
      </c>
      <c r="H27" s="89">
        <v>17.899999999999999</v>
      </c>
      <c r="I27" s="90">
        <v>30</v>
      </c>
      <c r="J27" s="89">
        <v>600</v>
      </c>
      <c r="K27" s="91">
        <v>6</v>
      </c>
      <c r="L27" s="73"/>
      <c r="M27" s="51">
        <f t="shared" si="0"/>
        <v>219.21579078148145</v>
      </c>
      <c r="N27" s="47">
        <f t="shared" si="8"/>
        <v>23</v>
      </c>
      <c r="O27" s="89"/>
      <c r="P27" s="94">
        <f t="shared" si="9"/>
        <v>796.63018369990368</v>
      </c>
      <c r="Q27" s="93">
        <f t="shared" si="10"/>
        <v>21</v>
      </c>
      <c r="R27" s="6" t="b">
        <f t="shared" si="3"/>
        <v>1</v>
      </c>
      <c r="S27" s="23">
        <f t="shared" si="4"/>
        <v>2.8999999999999986</v>
      </c>
      <c r="T27" s="31">
        <f t="shared" si="5"/>
        <v>796.63018369990368</v>
      </c>
      <c r="U27" s="33"/>
      <c r="V27" s="6" t="b">
        <f t="shared" si="6"/>
        <v>1</v>
      </c>
      <c r="W27" s="34">
        <f t="shared" si="7"/>
        <v>219.21579078148145</v>
      </c>
      <c r="Z27" s="6" t="s">
        <v>72</v>
      </c>
      <c r="AH27" s="6" t="s">
        <v>112</v>
      </c>
      <c r="AI27" s="6" t="s">
        <v>112</v>
      </c>
      <c r="AO27" s="6" t="s">
        <v>99</v>
      </c>
      <c r="AR27" s="45" t="s">
        <v>160</v>
      </c>
      <c r="AS27" s="46" t="s">
        <v>1</v>
      </c>
      <c r="AT27" s="45" t="s">
        <v>160</v>
      </c>
      <c r="AU27" s="46"/>
      <c r="AV27" s="46"/>
    </row>
    <row r="28" spans="1:48" ht="20.100000000000001" customHeight="1">
      <c r="A28" s="98">
        <v>6</v>
      </c>
      <c r="B28" s="100" t="s">
        <v>243</v>
      </c>
      <c r="C28" s="98" t="s">
        <v>224</v>
      </c>
      <c r="D28" s="86"/>
      <c r="E28" s="52"/>
      <c r="F28" s="74"/>
      <c r="G28" s="88">
        <v>2644</v>
      </c>
      <c r="H28" s="89">
        <v>19.100000000000001</v>
      </c>
      <c r="I28" s="90">
        <v>30</v>
      </c>
      <c r="J28" s="89">
        <v>600</v>
      </c>
      <c r="K28" s="91">
        <v>6</v>
      </c>
      <c r="L28" s="73"/>
      <c r="M28" s="51">
        <f t="shared" si="0"/>
        <v>217.49232105925924</v>
      </c>
      <c r="N28" s="47">
        <f t="shared" si="8"/>
        <v>26</v>
      </c>
      <c r="O28" s="89"/>
      <c r="P28" s="94">
        <f t="shared" si="9"/>
        <v>779.92746331850367</v>
      </c>
      <c r="Q28" s="93">
        <f t="shared" si="10"/>
        <v>24</v>
      </c>
      <c r="R28" s="6" t="b">
        <f t="shared" si="3"/>
        <v>1</v>
      </c>
      <c r="S28" s="23">
        <f t="shared" si="4"/>
        <v>4.1000000000000014</v>
      </c>
      <c r="T28" s="31">
        <f t="shared" si="5"/>
        <v>779.92746331850367</v>
      </c>
      <c r="U28" s="33"/>
      <c r="V28" s="6" t="b">
        <f t="shared" si="6"/>
        <v>1</v>
      </c>
      <c r="W28" s="34">
        <f t="shared" si="7"/>
        <v>217.49232105925924</v>
      </c>
      <c r="Z28" s="6" t="s">
        <v>73</v>
      </c>
      <c r="AH28" s="6" t="s">
        <v>113</v>
      </c>
      <c r="AI28" s="6" t="s">
        <v>113</v>
      </c>
      <c r="AO28" s="6" t="s">
        <v>100</v>
      </c>
      <c r="AR28" s="45" t="s">
        <v>161</v>
      </c>
      <c r="AS28" s="46" t="s">
        <v>1</v>
      </c>
      <c r="AT28" s="45" t="s">
        <v>161</v>
      </c>
      <c r="AU28" s="46"/>
      <c r="AV28" s="84"/>
    </row>
    <row r="29" spans="1:48" ht="20.100000000000001" customHeight="1">
      <c r="A29" s="98">
        <v>7</v>
      </c>
      <c r="B29" s="100" t="s">
        <v>244</v>
      </c>
      <c r="C29" s="98" t="s">
        <v>225</v>
      </c>
      <c r="D29" s="71"/>
      <c r="E29" s="53"/>
      <c r="F29" s="74"/>
      <c r="G29" s="88">
        <v>2764</v>
      </c>
      <c r="H29" s="89">
        <v>18.899999999999999</v>
      </c>
      <c r="I29" s="90">
        <v>30</v>
      </c>
      <c r="J29" s="89">
        <v>600</v>
      </c>
      <c r="K29" s="91">
        <v>6</v>
      </c>
      <c r="L29" s="73"/>
      <c r="M29" s="51">
        <f t="shared" si="0"/>
        <v>227.92546449629629</v>
      </c>
      <c r="N29" s="47">
        <f t="shared" si="8"/>
        <v>19</v>
      </c>
      <c r="O29" s="89"/>
      <c r="P29" s="94">
        <f t="shared" si="9"/>
        <v>819.16411939968884</v>
      </c>
      <c r="Q29" s="93">
        <f t="shared" si="10"/>
        <v>15</v>
      </c>
      <c r="R29" s="6" t="b">
        <f t="shared" si="3"/>
        <v>1</v>
      </c>
      <c r="S29" s="23">
        <f t="shared" si="4"/>
        <v>3.8999999999999986</v>
      </c>
      <c r="T29" s="31">
        <f t="shared" si="5"/>
        <v>819.16411939968884</v>
      </c>
      <c r="U29" s="33"/>
      <c r="V29" s="6" t="b">
        <f t="shared" si="6"/>
        <v>1</v>
      </c>
      <c r="W29" s="34">
        <f t="shared" si="7"/>
        <v>227.92546449629629</v>
      </c>
      <c r="Z29" s="6" t="s">
        <v>74</v>
      </c>
      <c r="AO29" s="6" t="s">
        <v>101</v>
      </c>
      <c r="AR29" s="45" t="s">
        <v>162</v>
      </c>
      <c r="AS29" s="46" t="s">
        <v>1</v>
      </c>
      <c r="AT29" s="45" t="s">
        <v>162</v>
      </c>
      <c r="AU29" s="46"/>
      <c r="AV29" s="84"/>
    </row>
    <row r="30" spans="1:48" ht="20.100000000000001" customHeight="1">
      <c r="A30" s="98">
        <v>8</v>
      </c>
      <c r="B30" s="100" t="s">
        <v>243</v>
      </c>
      <c r="C30" s="98" t="s">
        <v>226</v>
      </c>
      <c r="D30" s="96"/>
      <c r="E30" s="53"/>
      <c r="F30" s="74"/>
      <c r="G30" s="88">
        <v>2518</v>
      </c>
      <c r="H30" s="89">
        <v>18.899999999999999</v>
      </c>
      <c r="I30" s="90">
        <v>30</v>
      </c>
      <c r="J30" s="89">
        <v>600</v>
      </c>
      <c r="K30" s="91">
        <v>6</v>
      </c>
      <c r="L30" s="73"/>
      <c r="M30" s="51">
        <f t="shared" si="0"/>
        <v>207.63976830740739</v>
      </c>
      <c r="N30" s="47">
        <f t="shared" si="8"/>
        <v>32</v>
      </c>
      <c r="O30" s="89"/>
      <c r="P30" s="94">
        <f t="shared" si="9"/>
        <v>746.25732729682215</v>
      </c>
      <c r="Q30" s="93">
        <f t="shared" si="10"/>
        <v>29</v>
      </c>
      <c r="R30" s="6" t="b">
        <f t="shared" si="3"/>
        <v>1</v>
      </c>
      <c r="S30" s="23">
        <f t="shared" si="4"/>
        <v>3.8999999999999986</v>
      </c>
      <c r="T30" s="31">
        <f t="shared" si="5"/>
        <v>746.25732729682215</v>
      </c>
      <c r="U30" s="33"/>
      <c r="V30" s="6" t="b">
        <f t="shared" si="6"/>
        <v>1</v>
      </c>
      <c r="W30" s="34">
        <f t="shared" si="7"/>
        <v>207.63976830740739</v>
      </c>
      <c r="Z30" s="6" t="s">
        <v>75</v>
      </c>
      <c r="AO30" s="6" t="s">
        <v>63</v>
      </c>
      <c r="AR30" s="45" t="s">
        <v>163</v>
      </c>
      <c r="AS30" s="46" t="s">
        <v>1</v>
      </c>
      <c r="AT30" s="45" t="s">
        <v>163</v>
      </c>
      <c r="AU30" s="46"/>
      <c r="AV30" s="84"/>
    </row>
    <row r="31" spans="1:48" ht="20.100000000000001" customHeight="1">
      <c r="A31" s="99">
        <v>9</v>
      </c>
      <c r="B31" s="102" t="s">
        <v>243</v>
      </c>
      <c r="C31" s="99" t="s">
        <v>227</v>
      </c>
      <c r="D31" s="113"/>
      <c r="E31" s="114"/>
      <c r="F31" s="117"/>
      <c r="G31" s="105">
        <v>2866</v>
      </c>
      <c r="H31" s="106">
        <v>17.899999999999999</v>
      </c>
      <c r="I31" s="107">
        <v>30</v>
      </c>
      <c r="J31" s="106">
        <v>600</v>
      </c>
      <c r="K31" s="108">
        <v>6</v>
      </c>
      <c r="L31" s="116"/>
      <c r="M31" s="110">
        <f t="shared" si="0"/>
        <v>239.25074500370368</v>
      </c>
      <c r="N31" s="111">
        <f t="shared" si="8"/>
        <v>10</v>
      </c>
      <c r="O31" s="106"/>
      <c r="P31" s="112">
        <f t="shared" si="9"/>
        <v>869.43720734345914</v>
      </c>
      <c r="Q31" s="111">
        <f t="shared" si="10"/>
        <v>3</v>
      </c>
      <c r="R31" s="6" t="b">
        <f t="shared" si="3"/>
        <v>1</v>
      </c>
      <c r="S31" s="23">
        <f t="shared" si="4"/>
        <v>2.8999999999999986</v>
      </c>
      <c r="T31" s="31">
        <f t="shared" si="5"/>
        <v>869.43720734345914</v>
      </c>
      <c r="U31" s="33"/>
      <c r="V31" s="6" t="b">
        <f t="shared" si="6"/>
        <v>1</v>
      </c>
      <c r="W31" s="34">
        <f t="shared" si="7"/>
        <v>239.25074500370368</v>
      </c>
      <c r="Z31" s="6" t="s">
        <v>76</v>
      </c>
      <c r="AR31" s="45" t="s">
        <v>164</v>
      </c>
      <c r="AS31" s="46" t="s">
        <v>1</v>
      </c>
      <c r="AT31" s="45" t="s">
        <v>164</v>
      </c>
      <c r="AU31" s="46"/>
      <c r="AV31" s="84"/>
    </row>
    <row r="32" spans="1:48" ht="20.100000000000001" customHeight="1">
      <c r="A32" s="98">
        <v>10</v>
      </c>
      <c r="B32" s="100" t="s">
        <v>244</v>
      </c>
      <c r="C32" s="98" t="s">
        <v>228</v>
      </c>
      <c r="D32" s="71"/>
      <c r="E32" s="53"/>
      <c r="F32" s="74"/>
      <c r="G32" s="88">
        <v>2906</v>
      </c>
      <c r="H32" s="89">
        <v>19.2</v>
      </c>
      <c r="I32" s="90">
        <v>30</v>
      </c>
      <c r="J32" s="89">
        <v>600</v>
      </c>
      <c r="K32" s="91">
        <v>6</v>
      </c>
      <c r="L32" s="73"/>
      <c r="M32" s="51">
        <f t="shared" si="0"/>
        <v>238.74865099259256</v>
      </c>
      <c r="N32" s="47">
        <f t="shared" si="8"/>
        <v>12</v>
      </c>
      <c r="O32" s="89"/>
      <c r="P32" s="94">
        <f t="shared" si="9"/>
        <v>855.19766785546653</v>
      </c>
      <c r="Q32" s="93">
        <f t="shared" si="10"/>
        <v>6</v>
      </c>
      <c r="R32" s="6" t="b">
        <f t="shared" si="3"/>
        <v>1</v>
      </c>
      <c r="S32" s="23">
        <f t="shared" si="4"/>
        <v>4.1999999999999993</v>
      </c>
      <c r="T32" s="31">
        <f t="shared" si="5"/>
        <v>855.19766785546653</v>
      </c>
      <c r="U32" s="33"/>
      <c r="V32" s="6" t="b">
        <f t="shared" si="6"/>
        <v>1</v>
      </c>
      <c r="W32" s="34">
        <f t="shared" si="7"/>
        <v>238.74865099259256</v>
      </c>
      <c r="Z32" s="6" t="s">
        <v>77</v>
      </c>
      <c r="AR32" s="45" t="s">
        <v>165</v>
      </c>
      <c r="AS32" s="46" t="s">
        <v>1</v>
      </c>
      <c r="AT32" s="45" t="s">
        <v>165</v>
      </c>
      <c r="AU32" s="46"/>
      <c r="AV32" s="84"/>
    </row>
    <row r="33" spans="1:48" ht="20.100000000000001" customHeight="1">
      <c r="A33" s="98">
        <v>11</v>
      </c>
      <c r="B33" s="100" t="s">
        <v>244</v>
      </c>
      <c r="C33" s="98" t="s">
        <v>229</v>
      </c>
      <c r="D33" s="71"/>
      <c r="E33" s="53"/>
      <c r="F33" s="74"/>
      <c r="G33" s="88">
        <v>2486</v>
      </c>
      <c r="H33" s="89">
        <v>19</v>
      </c>
      <c r="I33" s="90">
        <v>30</v>
      </c>
      <c r="J33" s="89">
        <v>600</v>
      </c>
      <c r="K33" s="91">
        <v>6</v>
      </c>
      <c r="L33" s="73"/>
      <c r="M33" s="51">
        <f t="shared" si="0"/>
        <v>204.74820299999999</v>
      </c>
      <c r="N33" s="47">
        <f t="shared" si="8"/>
        <v>33</v>
      </c>
      <c r="O33" s="89"/>
      <c r="P33" s="94">
        <f t="shared" si="9"/>
        <v>735.04604876999997</v>
      </c>
      <c r="Q33" s="93">
        <f t="shared" si="10"/>
        <v>32</v>
      </c>
      <c r="R33" s="6" t="b">
        <f t="shared" si="3"/>
        <v>1</v>
      </c>
      <c r="S33" s="23">
        <f t="shared" si="4"/>
        <v>4</v>
      </c>
      <c r="T33" s="31">
        <f t="shared" si="5"/>
        <v>735.04604876999997</v>
      </c>
      <c r="U33" s="33"/>
      <c r="V33" s="6" t="b">
        <f t="shared" si="6"/>
        <v>1</v>
      </c>
      <c r="W33" s="34">
        <f t="shared" si="7"/>
        <v>204.74820299999999</v>
      </c>
      <c r="Z33" s="6" t="s">
        <v>78</v>
      </c>
      <c r="AR33" s="45" t="s">
        <v>166</v>
      </c>
      <c r="AS33" s="46" t="s">
        <v>1</v>
      </c>
      <c r="AT33" s="45" t="s">
        <v>166</v>
      </c>
      <c r="AU33" s="46"/>
      <c r="AV33" s="46"/>
    </row>
    <row r="34" spans="1:48" ht="20.100000000000001" customHeight="1">
      <c r="A34" s="98">
        <v>12</v>
      </c>
      <c r="B34" s="100" t="s">
        <v>243</v>
      </c>
      <c r="C34" s="98" t="s">
        <v>230</v>
      </c>
      <c r="D34" s="71"/>
      <c r="E34" s="53"/>
      <c r="F34" s="48"/>
      <c r="G34" s="88">
        <v>2824</v>
      </c>
      <c r="H34" s="89">
        <v>20.399999999999999</v>
      </c>
      <c r="I34" s="90">
        <v>30</v>
      </c>
      <c r="J34" s="89">
        <v>600</v>
      </c>
      <c r="K34" s="91">
        <v>6</v>
      </c>
      <c r="L34" s="73"/>
      <c r="M34" s="51">
        <f t="shared" si="0"/>
        <v>228.56604616296295</v>
      </c>
      <c r="N34" s="47">
        <f t="shared" si="8"/>
        <v>16</v>
      </c>
      <c r="O34" s="89"/>
      <c r="P34" s="94">
        <f t="shared" si="9"/>
        <v>807.75240713991104</v>
      </c>
      <c r="Q34" s="93">
        <f t="shared" si="10"/>
        <v>18</v>
      </c>
      <c r="R34" s="6" t="b">
        <f t="shared" si="3"/>
        <v>1</v>
      </c>
      <c r="S34" s="23">
        <f t="shared" si="4"/>
        <v>5.3999999999999986</v>
      </c>
      <c r="T34" s="31">
        <f t="shared" si="5"/>
        <v>807.75240713991104</v>
      </c>
      <c r="U34" s="33"/>
      <c r="V34" s="6" t="b">
        <f t="shared" si="6"/>
        <v>1</v>
      </c>
      <c r="W34" s="34">
        <f t="shared" si="7"/>
        <v>228.56604616296295</v>
      </c>
      <c r="Z34" s="6" t="s">
        <v>79</v>
      </c>
      <c r="AR34" s="45" t="s">
        <v>167</v>
      </c>
      <c r="AS34" s="46" t="s">
        <v>1</v>
      </c>
      <c r="AT34" s="45" t="s">
        <v>167</v>
      </c>
      <c r="AU34" s="46"/>
      <c r="AV34" s="46"/>
    </row>
    <row r="35" spans="1:48" ht="20.100000000000001" customHeight="1">
      <c r="A35" s="99">
        <v>13</v>
      </c>
      <c r="B35" s="102" t="s">
        <v>243</v>
      </c>
      <c r="C35" s="99" t="s">
        <v>231</v>
      </c>
      <c r="D35" s="113"/>
      <c r="E35" s="114"/>
      <c r="F35" s="115"/>
      <c r="G35" s="105">
        <v>2956</v>
      </c>
      <c r="H35" s="106">
        <v>19.899999999999999</v>
      </c>
      <c r="I35" s="107">
        <v>30</v>
      </c>
      <c r="J35" s="106">
        <v>600</v>
      </c>
      <c r="K35" s="108">
        <v>6</v>
      </c>
      <c r="L35" s="116"/>
      <c r="M35" s="110">
        <f t="shared" si="0"/>
        <v>240.75255313333332</v>
      </c>
      <c r="N35" s="111">
        <f t="shared" si="8"/>
        <v>8</v>
      </c>
      <c r="O35" s="106"/>
      <c r="P35" s="112">
        <f t="shared" si="9"/>
        <v>855.63457383586672</v>
      </c>
      <c r="Q35" s="111">
        <f t="shared" si="10"/>
        <v>5</v>
      </c>
      <c r="R35" s="6" t="b">
        <f t="shared" si="3"/>
        <v>1</v>
      </c>
      <c r="S35" s="23">
        <f t="shared" si="4"/>
        <v>4.8999999999999986</v>
      </c>
      <c r="T35" s="31">
        <f t="shared" si="5"/>
        <v>855.63457383586672</v>
      </c>
      <c r="U35" s="33"/>
      <c r="V35" s="6" t="b">
        <f t="shared" si="6"/>
        <v>1</v>
      </c>
      <c r="W35" s="34">
        <f t="shared" si="7"/>
        <v>240.75255313333332</v>
      </c>
      <c r="AB35" s="6" t="s">
        <v>102</v>
      </c>
      <c r="AR35" s="45" t="s">
        <v>168</v>
      </c>
      <c r="AS35" s="46" t="s">
        <v>1</v>
      </c>
      <c r="AT35" s="45" t="s">
        <v>168</v>
      </c>
      <c r="AU35" s="46"/>
      <c r="AV35" s="46"/>
    </row>
    <row r="36" spans="1:48" ht="20.100000000000001" customHeight="1">
      <c r="A36" s="99">
        <v>14</v>
      </c>
      <c r="B36" s="102" t="s">
        <v>243</v>
      </c>
      <c r="C36" s="99" t="s">
        <v>232</v>
      </c>
      <c r="D36" s="113"/>
      <c r="E36" s="114"/>
      <c r="F36" s="115"/>
      <c r="G36" s="105">
        <v>2954</v>
      </c>
      <c r="H36" s="106">
        <v>19.8</v>
      </c>
      <c r="I36" s="107">
        <v>30</v>
      </c>
      <c r="J36" s="106">
        <v>600</v>
      </c>
      <c r="K36" s="108">
        <v>6</v>
      </c>
      <c r="L36" s="116"/>
      <c r="M36" s="110">
        <f t="shared" si="0"/>
        <v>240.8900239925926</v>
      </c>
      <c r="N36" s="111">
        <f t="shared" si="8"/>
        <v>7</v>
      </c>
      <c r="O36" s="106"/>
      <c r="P36" s="112">
        <f t="shared" si="9"/>
        <v>857.08670536564455</v>
      </c>
      <c r="Q36" s="111">
        <f t="shared" si="10"/>
        <v>4</v>
      </c>
      <c r="R36" s="6" t="b">
        <f t="shared" si="3"/>
        <v>1</v>
      </c>
      <c r="S36" s="23">
        <f t="shared" si="4"/>
        <v>4.8000000000000007</v>
      </c>
      <c r="T36" s="31">
        <f t="shared" si="5"/>
        <v>857.08670536564455</v>
      </c>
      <c r="U36" s="33"/>
      <c r="V36" s="6" t="b">
        <f t="shared" si="6"/>
        <v>1</v>
      </c>
      <c r="W36" s="34">
        <f t="shared" si="7"/>
        <v>240.8900239925926</v>
      </c>
      <c r="AR36" s="45" t="s">
        <v>169</v>
      </c>
      <c r="AS36" s="46" t="s">
        <v>1</v>
      </c>
      <c r="AT36" s="45" t="s">
        <v>169</v>
      </c>
      <c r="AU36" s="46"/>
      <c r="AV36" s="46"/>
    </row>
    <row r="37" spans="1:48" ht="20.100000000000001" customHeight="1">
      <c r="A37" s="98">
        <v>15</v>
      </c>
      <c r="B37" s="100" t="s">
        <v>244</v>
      </c>
      <c r="C37" s="98" t="s">
        <v>233</v>
      </c>
      <c r="D37" s="71"/>
      <c r="E37" s="53"/>
      <c r="F37" s="48"/>
      <c r="G37" s="88">
        <v>2718</v>
      </c>
      <c r="H37" s="89">
        <v>19.8</v>
      </c>
      <c r="I37" s="90">
        <v>30</v>
      </c>
      <c r="J37" s="89">
        <v>600</v>
      </c>
      <c r="K37" s="91">
        <v>6</v>
      </c>
      <c r="L37" s="73"/>
      <c r="M37" s="51">
        <f t="shared" si="0"/>
        <v>221.64491713333334</v>
      </c>
      <c r="N37" s="47">
        <f t="shared" si="8"/>
        <v>22</v>
      </c>
      <c r="O37" s="89"/>
      <c r="P37" s="94">
        <f t="shared" si="9"/>
        <v>788.61261516039997</v>
      </c>
      <c r="Q37" s="93">
        <f t="shared" si="10"/>
        <v>23</v>
      </c>
      <c r="R37" s="6" t="b">
        <f t="shared" si="3"/>
        <v>1</v>
      </c>
      <c r="S37" s="23">
        <f t="shared" si="4"/>
        <v>4.8000000000000007</v>
      </c>
      <c r="T37" s="31">
        <f t="shared" si="5"/>
        <v>788.61261516039997</v>
      </c>
      <c r="U37" s="33"/>
      <c r="V37" s="6" t="b">
        <f t="shared" si="6"/>
        <v>1</v>
      </c>
      <c r="W37" s="34">
        <f t="shared" si="7"/>
        <v>221.64491713333334</v>
      </c>
      <c r="Z37" s="6" t="s">
        <v>80</v>
      </c>
      <c r="AB37" s="6" t="s">
        <v>103</v>
      </c>
      <c r="AR37" s="45" t="s">
        <v>170</v>
      </c>
      <c r="AS37" s="46" t="s">
        <v>1</v>
      </c>
      <c r="AT37" s="45" t="s">
        <v>170</v>
      </c>
      <c r="AU37" s="46"/>
      <c r="AV37" s="46"/>
    </row>
    <row r="38" spans="1:48" ht="20.100000000000001" customHeight="1">
      <c r="A38" s="98">
        <v>16</v>
      </c>
      <c r="B38" s="100" t="s">
        <v>245</v>
      </c>
      <c r="C38" s="98" t="s">
        <v>234</v>
      </c>
      <c r="D38" s="71"/>
      <c r="E38" s="53"/>
      <c r="F38" s="48"/>
      <c r="G38" s="88">
        <v>2860</v>
      </c>
      <c r="H38" s="89">
        <v>21.5</v>
      </c>
      <c r="I38" s="90">
        <v>30</v>
      </c>
      <c r="J38" s="89">
        <v>600</v>
      </c>
      <c r="K38" s="91">
        <v>6</v>
      </c>
      <c r="L38" s="73"/>
      <c r="M38" s="51">
        <f t="shared" si="0"/>
        <v>228.28093648148146</v>
      </c>
      <c r="N38" s="47">
        <f t="shared" si="8"/>
        <v>18</v>
      </c>
      <c r="O38" s="89"/>
      <c r="P38" s="94">
        <f t="shared" si="9"/>
        <v>796.70046832037031</v>
      </c>
      <c r="Q38" s="93">
        <f t="shared" si="10"/>
        <v>20</v>
      </c>
      <c r="R38" s="6" t="b">
        <f t="shared" si="3"/>
        <v>1</v>
      </c>
      <c r="S38" s="23">
        <f t="shared" si="4"/>
        <v>6.5</v>
      </c>
      <c r="T38" s="31">
        <f t="shared" si="5"/>
        <v>796.70046832037031</v>
      </c>
      <c r="U38" s="33"/>
      <c r="V38" s="6" t="b">
        <f t="shared" si="6"/>
        <v>1</v>
      </c>
      <c r="W38" s="34">
        <f t="shared" si="7"/>
        <v>228.28093648148146</v>
      </c>
      <c r="AB38" s="6" t="s">
        <v>216</v>
      </c>
      <c r="AR38" s="45" t="s">
        <v>171</v>
      </c>
      <c r="AS38" s="46" t="s">
        <v>1</v>
      </c>
      <c r="AT38" s="45" t="s">
        <v>171</v>
      </c>
      <c r="AU38" s="46"/>
      <c r="AV38" s="46"/>
    </row>
    <row r="39" spans="1:48" ht="20.100000000000001" customHeight="1">
      <c r="A39" s="98">
        <v>17</v>
      </c>
      <c r="B39" s="100" t="s">
        <v>244</v>
      </c>
      <c r="C39" s="98" t="s">
        <v>235</v>
      </c>
      <c r="D39" s="71"/>
      <c r="E39" s="53"/>
      <c r="F39" s="48"/>
      <c r="G39" s="88">
        <v>2990</v>
      </c>
      <c r="H39" s="89">
        <v>20.6</v>
      </c>
      <c r="I39" s="90">
        <v>30</v>
      </c>
      <c r="J39" s="89">
        <v>600</v>
      </c>
      <c r="K39" s="91">
        <v>6</v>
      </c>
      <c r="L39" s="73"/>
      <c r="M39" s="51">
        <f t="shared" si="0"/>
        <v>241.39354151851853</v>
      </c>
      <c r="N39" s="47">
        <f t="shared" si="8"/>
        <v>6</v>
      </c>
      <c r="O39" s="89"/>
      <c r="P39" s="94">
        <f t="shared" si="9"/>
        <v>851.15362739429622</v>
      </c>
      <c r="Q39" s="93">
        <f t="shared" si="10"/>
        <v>7</v>
      </c>
      <c r="R39" s="6" t="b">
        <f t="shared" si="3"/>
        <v>1</v>
      </c>
      <c r="S39" s="23">
        <f t="shared" si="4"/>
        <v>5.6000000000000014</v>
      </c>
      <c r="T39" s="31">
        <f t="shared" si="5"/>
        <v>851.15362739429622</v>
      </c>
      <c r="U39" s="33"/>
      <c r="V39" s="6" t="b">
        <f t="shared" si="6"/>
        <v>1</v>
      </c>
      <c r="W39" s="34">
        <f t="shared" si="7"/>
        <v>241.39354151851853</v>
      </c>
      <c r="Z39" s="6" t="s">
        <v>81</v>
      </c>
      <c r="AB39" s="6" t="s">
        <v>104</v>
      </c>
      <c r="AR39" s="45" t="s">
        <v>172</v>
      </c>
      <c r="AS39" s="46" t="s">
        <v>1</v>
      </c>
      <c r="AT39" s="45" t="s">
        <v>172</v>
      </c>
      <c r="AU39" s="46"/>
      <c r="AV39" s="46"/>
    </row>
    <row r="40" spans="1:48" ht="20.100000000000001" customHeight="1">
      <c r="A40" s="98">
        <v>18</v>
      </c>
      <c r="B40" s="100" t="s">
        <v>243</v>
      </c>
      <c r="C40" s="98" t="s">
        <v>236</v>
      </c>
      <c r="D40" s="96"/>
      <c r="E40" s="95"/>
      <c r="F40" s="85"/>
      <c r="G40" s="88">
        <v>2962</v>
      </c>
      <c r="H40" s="89">
        <v>20.6</v>
      </c>
      <c r="I40" s="90">
        <v>30</v>
      </c>
      <c r="J40" s="89">
        <v>600</v>
      </c>
      <c r="K40" s="91">
        <v>6</v>
      </c>
      <c r="L40" s="97">
        <f t="shared" ref="L40:L47" si="11">IF(G40=0,"",$L$23)</f>
        <v>0</v>
      </c>
      <c r="M40" s="51">
        <f t="shared" si="0"/>
        <v>239.1329999925926</v>
      </c>
      <c r="N40" s="47">
        <f t="shared" si="8"/>
        <v>11</v>
      </c>
      <c r="O40" s="89"/>
      <c r="P40" s="94">
        <f t="shared" si="9"/>
        <v>843.18295797388157</v>
      </c>
      <c r="Q40" s="93">
        <f t="shared" si="10"/>
        <v>10</v>
      </c>
      <c r="R40" s="6" t="b">
        <f t="shared" si="3"/>
        <v>1</v>
      </c>
      <c r="S40" s="23">
        <f t="shared" si="4"/>
        <v>5.6000000000000014</v>
      </c>
      <c r="T40" s="31">
        <f t="shared" si="5"/>
        <v>843.18295797388157</v>
      </c>
      <c r="U40" s="33"/>
      <c r="V40" s="6" t="b">
        <f t="shared" si="6"/>
        <v>1</v>
      </c>
      <c r="W40" s="34">
        <f t="shared" si="7"/>
        <v>239.1329999925926</v>
      </c>
      <c r="Z40" s="6" t="s">
        <v>82</v>
      </c>
      <c r="AB40" s="6" t="s">
        <v>192</v>
      </c>
      <c r="AR40" s="45" t="s">
        <v>173</v>
      </c>
      <c r="AS40" s="46" t="s">
        <v>1</v>
      </c>
      <c r="AT40" s="45" t="s">
        <v>173</v>
      </c>
      <c r="AU40" s="46"/>
      <c r="AV40" s="46"/>
    </row>
    <row r="41" spans="1:48" ht="20.100000000000001" customHeight="1">
      <c r="A41" s="98">
        <v>19</v>
      </c>
      <c r="B41" s="100" t="s">
        <v>243</v>
      </c>
      <c r="C41" s="98" t="s">
        <v>237</v>
      </c>
      <c r="D41" s="53"/>
      <c r="E41" s="53"/>
      <c r="F41" s="48"/>
      <c r="G41" s="88">
        <v>2922</v>
      </c>
      <c r="H41" s="89">
        <v>20.8</v>
      </c>
      <c r="I41" s="90">
        <v>30</v>
      </c>
      <c r="J41" s="89">
        <v>600</v>
      </c>
      <c r="K41" s="91">
        <v>6</v>
      </c>
      <c r="L41" s="50">
        <f t="shared" si="11"/>
        <v>0</v>
      </c>
      <c r="M41" s="51">
        <f t="shared" si="0"/>
        <v>235.30943919999999</v>
      </c>
      <c r="N41" s="47">
        <f t="shared" si="8"/>
        <v>13</v>
      </c>
      <c r="O41" s="89"/>
      <c r="P41" s="94">
        <f t="shared" si="9"/>
        <v>827.81860710559999</v>
      </c>
      <c r="Q41" s="93">
        <f t="shared" si="10"/>
        <v>13</v>
      </c>
      <c r="R41" s="6" t="b">
        <f t="shared" si="3"/>
        <v>1</v>
      </c>
      <c r="S41" s="23">
        <f t="shared" si="4"/>
        <v>5.8000000000000007</v>
      </c>
      <c r="T41" s="31">
        <f t="shared" si="5"/>
        <v>827.81860710559999</v>
      </c>
      <c r="U41" s="33"/>
      <c r="V41" s="6" t="b">
        <f t="shared" si="6"/>
        <v>1</v>
      </c>
      <c r="W41" s="34">
        <f t="shared" si="7"/>
        <v>235.30943919999999</v>
      </c>
      <c r="AB41" s="6" t="s">
        <v>217</v>
      </c>
      <c r="AR41" s="45" t="s">
        <v>174</v>
      </c>
      <c r="AS41" s="46" t="s">
        <v>1</v>
      </c>
      <c r="AT41" s="45" t="s">
        <v>174</v>
      </c>
      <c r="AU41" s="46"/>
      <c r="AV41" s="46"/>
    </row>
    <row r="42" spans="1:48" ht="20.100000000000001" customHeight="1">
      <c r="A42" s="98">
        <v>20</v>
      </c>
      <c r="B42" s="100" t="s">
        <v>243</v>
      </c>
      <c r="C42" s="98" t="s">
        <v>237</v>
      </c>
      <c r="D42" s="53" t="s">
        <v>254</v>
      </c>
      <c r="E42" s="53"/>
      <c r="F42" s="48"/>
      <c r="G42" s="88">
        <v>2939</v>
      </c>
      <c r="H42" s="89">
        <v>21.4</v>
      </c>
      <c r="I42" s="90">
        <v>30</v>
      </c>
      <c r="J42" s="89">
        <v>600</v>
      </c>
      <c r="K42" s="91">
        <v>6</v>
      </c>
      <c r="L42" s="50">
        <f t="shared" si="11"/>
        <v>0</v>
      </c>
      <c r="M42" s="51">
        <f t="shared" si="0"/>
        <v>234.88543514444441</v>
      </c>
      <c r="N42" s="47">
        <f t="shared" si="8"/>
        <v>14</v>
      </c>
      <c r="O42" s="89"/>
      <c r="P42" s="94">
        <f t="shared" si="9"/>
        <v>820.68971039468886</v>
      </c>
      <c r="Q42" s="93">
        <f t="shared" si="10"/>
        <v>14</v>
      </c>
      <c r="R42" s="6" t="b">
        <f t="shared" si="3"/>
        <v>1</v>
      </c>
      <c r="S42" s="23">
        <f t="shared" si="4"/>
        <v>6.3999999999999986</v>
      </c>
      <c r="T42" s="31">
        <f t="shared" si="5"/>
        <v>820.68971039468886</v>
      </c>
      <c r="U42" s="33"/>
      <c r="V42" s="6" t="b">
        <f t="shared" si="6"/>
        <v>1</v>
      </c>
      <c r="W42" s="34">
        <f t="shared" si="7"/>
        <v>234.88543514444441</v>
      </c>
      <c r="AB42" s="6" t="s">
        <v>105</v>
      </c>
      <c r="AR42" s="45" t="s">
        <v>175</v>
      </c>
      <c r="AS42" s="46" t="s">
        <v>1</v>
      </c>
      <c r="AT42" s="45" t="s">
        <v>175</v>
      </c>
      <c r="AU42" s="46"/>
      <c r="AV42" s="46"/>
    </row>
    <row r="43" spans="1:48" ht="20.100000000000001" customHeight="1">
      <c r="A43" s="98">
        <v>21</v>
      </c>
      <c r="B43" s="100" t="s">
        <v>244</v>
      </c>
      <c r="C43" s="98" t="s">
        <v>238</v>
      </c>
      <c r="D43" s="53"/>
      <c r="E43" s="53"/>
      <c r="F43" s="48"/>
      <c r="G43" s="88">
        <v>3054</v>
      </c>
      <c r="H43" s="89">
        <v>22.5</v>
      </c>
      <c r="I43" s="90">
        <v>30</v>
      </c>
      <c r="J43" s="89">
        <v>600</v>
      </c>
      <c r="K43" s="91">
        <v>6</v>
      </c>
      <c r="L43" s="50">
        <f t="shared" si="11"/>
        <v>0</v>
      </c>
      <c r="M43" s="51">
        <f t="shared" si="0"/>
        <v>240.6604313888889</v>
      </c>
      <c r="N43" s="47">
        <f t="shared" si="8"/>
        <v>9</v>
      </c>
      <c r="O43" s="89"/>
      <c r="P43" s="94">
        <f t="shared" si="9"/>
        <v>830.27848829166669</v>
      </c>
      <c r="Q43" s="93">
        <f t="shared" si="10"/>
        <v>12</v>
      </c>
      <c r="R43" s="6" t="b">
        <f t="shared" si="3"/>
        <v>1</v>
      </c>
      <c r="S43" s="23">
        <f t="shared" si="4"/>
        <v>7.5</v>
      </c>
      <c r="T43" s="31">
        <f t="shared" si="5"/>
        <v>830.27848829166669</v>
      </c>
      <c r="U43" s="33"/>
      <c r="V43" s="6" t="b">
        <f t="shared" si="6"/>
        <v>1</v>
      </c>
      <c r="W43" s="34">
        <f t="shared" si="7"/>
        <v>240.6604313888889</v>
      </c>
      <c r="AB43" s="6" t="s">
        <v>106</v>
      </c>
      <c r="AR43" s="45" t="s">
        <v>176</v>
      </c>
      <c r="AS43" s="46" t="s">
        <v>1</v>
      </c>
      <c r="AT43" s="45" t="s">
        <v>176</v>
      </c>
      <c r="AU43" s="46"/>
      <c r="AV43" s="46"/>
    </row>
    <row r="44" spans="1:48" ht="20.100000000000001" customHeight="1">
      <c r="A44" s="98">
        <v>22</v>
      </c>
      <c r="B44" s="100" t="s">
        <v>244</v>
      </c>
      <c r="C44" s="98" t="s">
        <v>239</v>
      </c>
      <c r="D44" s="53"/>
      <c r="E44" s="53"/>
      <c r="F44" s="48"/>
      <c r="G44" s="88">
        <v>3080</v>
      </c>
      <c r="H44" s="89">
        <v>22</v>
      </c>
      <c r="I44" s="90">
        <v>30</v>
      </c>
      <c r="J44" s="89">
        <v>600</v>
      </c>
      <c r="K44" s="91">
        <v>6</v>
      </c>
      <c r="L44" s="50">
        <f t="shared" si="11"/>
        <v>0</v>
      </c>
      <c r="M44" s="51">
        <f t="shared" si="0"/>
        <v>244.27514222222223</v>
      </c>
      <c r="N44" s="47">
        <f t="shared" si="8"/>
        <v>3</v>
      </c>
      <c r="O44" s="89"/>
      <c r="P44" s="94">
        <f t="shared" si="9"/>
        <v>847.63474351111108</v>
      </c>
      <c r="Q44" s="93">
        <f t="shared" si="10"/>
        <v>8</v>
      </c>
      <c r="R44" s="6" t="b">
        <f t="shared" si="3"/>
        <v>1</v>
      </c>
      <c r="S44" s="23">
        <f t="shared" si="4"/>
        <v>7</v>
      </c>
      <c r="T44" s="31">
        <f t="shared" si="5"/>
        <v>847.63474351111108</v>
      </c>
      <c r="U44" s="33"/>
      <c r="V44" s="6" t="b">
        <f t="shared" si="6"/>
        <v>1</v>
      </c>
      <c r="W44" s="34">
        <f t="shared" si="7"/>
        <v>244.27514222222223</v>
      </c>
      <c r="AR44" s="45" t="s">
        <v>177</v>
      </c>
      <c r="AS44" s="46" t="s">
        <v>1</v>
      </c>
      <c r="AT44" s="45" t="s">
        <v>177</v>
      </c>
      <c r="AU44" s="46"/>
      <c r="AV44" s="46"/>
    </row>
    <row r="45" spans="1:48" ht="20.100000000000001" customHeight="1">
      <c r="A45" s="98">
        <v>23</v>
      </c>
      <c r="B45" s="100" t="s">
        <v>246</v>
      </c>
      <c r="C45" s="98" t="s">
        <v>240</v>
      </c>
      <c r="D45" s="53"/>
      <c r="E45" s="53"/>
      <c r="F45" s="48"/>
      <c r="G45" s="88">
        <v>2808</v>
      </c>
      <c r="H45" s="89">
        <v>20</v>
      </c>
      <c r="I45" s="90">
        <v>30</v>
      </c>
      <c r="J45" s="89">
        <v>600</v>
      </c>
      <c r="K45" s="91">
        <v>6</v>
      </c>
      <c r="L45" s="50">
        <f t="shared" si="11"/>
        <v>0</v>
      </c>
      <c r="M45" s="51">
        <f t="shared" si="0"/>
        <v>228.41311999999996</v>
      </c>
      <c r="N45" s="47">
        <f t="shared" si="8"/>
        <v>17</v>
      </c>
      <c r="O45" s="89"/>
      <c r="P45" s="94">
        <f t="shared" si="9"/>
        <v>810.86657599999978</v>
      </c>
      <c r="Q45" s="93">
        <f t="shared" si="10"/>
        <v>16</v>
      </c>
      <c r="R45" s="6" t="b">
        <f t="shared" si="3"/>
        <v>1</v>
      </c>
      <c r="S45" s="23">
        <f t="shared" si="4"/>
        <v>5</v>
      </c>
      <c r="T45" s="31">
        <f t="shared" si="5"/>
        <v>810.86657599999978</v>
      </c>
      <c r="U45" s="33"/>
      <c r="V45" s="6" t="b">
        <f t="shared" si="6"/>
        <v>1</v>
      </c>
      <c r="W45" s="34">
        <f t="shared" si="7"/>
        <v>228.41311999999996</v>
      </c>
      <c r="AR45" s="45" t="s">
        <v>178</v>
      </c>
      <c r="AS45" s="46" t="s">
        <v>1</v>
      </c>
      <c r="AT45" s="45" t="s">
        <v>178</v>
      </c>
      <c r="AU45" s="46"/>
      <c r="AV45" s="46"/>
    </row>
    <row r="46" spans="1:48" ht="20.100000000000001" customHeight="1">
      <c r="A46" s="98">
        <v>24</v>
      </c>
      <c r="B46" s="100" t="s">
        <v>243</v>
      </c>
      <c r="C46" s="98" t="s">
        <v>241</v>
      </c>
      <c r="D46" s="53"/>
      <c r="E46" s="53"/>
      <c r="F46" s="48"/>
      <c r="G46" s="88">
        <v>2590</v>
      </c>
      <c r="H46" s="89">
        <v>20.6</v>
      </c>
      <c r="I46" s="90">
        <v>30</v>
      </c>
      <c r="J46" s="89">
        <v>600</v>
      </c>
      <c r="K46" s="91">
        <v>6</v>
      </c>
      <c r="L46" s="50">
        <f t="shared" si="11"/>
        <v>0</v>
      </c>
      <c r="M46" s="51">
        <f t="shared" si="0"/>
        <v>209.10009114814815</v>
      </c>
      <c r="N46" s="47">
        <f t="shared" si="8"/>
        <v>30</v>
      </c>
      <c r="O46" s="89"/>
      <c r="P46" s="94">
        <f t="shared" si="9"/>
        <v>737.28692138837039</v>
      </c>
      <c r="Q46" s="93">
        <f t="shared" si="10"/>
        <v>30</v>
      </c>
      <c r="R46" s="6" t="b">
        <f t="shared" si="3"/>
        <v>1</v>
      </c>
      <c r="S46" s="23">
        <f t="shared" si="4"/>
        <v>5.6000000000000014</v>
      </c>
      <c r="T46" s="31">
        <f t="shared" si="5"/>
        <v>737.28692138837039</v>
      </c>
      <c r="U46" s="33"/>
      <c r="V46" s="6" t="b">
        <f t="shared" si="6"/>
        <v>1</v>
      </c>
      <c r="W46" s="34">
        <f t="shared" si="7"/>
        <v>209.10009114814815</v>
      </c>
      <c r="AR46" s="45" t="s">
        <v>179</v>
      </c>
      <c r="AS46" s="46" t="s">
        <v>1</v>
      </c>
      <c r="AT46" s="45" t="s">
        <v>179</v>
      </c>
      <c r="AU46" s="46"/>
      <c r="AV46" s="46"/>
    </row>
    <row r="47" spans="1:48" ht="20.100000000000001" customHeight="1">
      <c r="A47" s="98">
        <v>25</v>
      </c>
      <c r="B47" s="100" t="s">
        <v>244</v>
      </c>
      <c r="C47" s="98" t="s">
        <v>242</v>
      </c>
      <c r="D47" s="53"/>
      <c r="E47" s="53"/>
      <c r="F47" s="48"/>
      <c r="G47" s="88">
        <v>3160</v>
      </c>
      <c r="H47" s="89">
        <v>21.3</v>
      </c>
      <c r="I47" s="90">
        <v>30</v>
      </c>
      <c r="J47" s="89">
        <v>600</v>
      </c>
      <c r="K47" s="91">
        <v>6</v>
      </c>
      <c r="L47" s="50">
        <f t="shared" si="11"/>
        <v>0</v>
      </c>
      <c r="M47" s="51">
        <f t="shared" si="0"/>
        <v>252.8691045185185</v>
      </c>
      <c r="N47" s="47">
        <f t="shared" si="8"/>
        <v>2</v>
      </c>
      <c r="O47" s="89"/>
      <c r="P47" s="94">
        <f t="shared" si="9"/>
        <v>884.53612760577766</v>
      </c>
      <c r="Q47" s="93">
        <f t="shared" si="10"/>
        <v>2</v>
      </c>
      <c r="R47" s="6" t="b">
        <f t="shared" si="3"/>
        <v>1</v>
      </c>
      <c r="S47" s="23">
        <f t="shared" si="4"/>
        <v>6.3000000000000007</v>
      </c>
      <c r="T47" s="31">
        <f t="shared" si="5"/>
        <v>884.53612760577766</v>
      </c>
      <c r="U47" s="33"/>
      <c r="V47" s="6" t="b">
        <f t="shared" si="6"/>
        <v>1</v>
      </c>
      <c r="W47" s="34">
        <f t="shared" si="7"/>
        <v>252.8691045185185</v>
      </c>
      <c r="AR47" s="45" t="s">
        <v>180</v>
      </c>
      <c r="AS47" s="46" t="s">
        <v>1</v>
      </c>
      <c r="AT47" s="45" t="s">
        <v>180</v>
      </c>
      <c r="AU47" s="46"/>
      <c r="AV47" s="46"/>
    </row>
    <row r="48" spans="1:48" ht="20.100000000000001" customHeight="1">
      <c r="A48" s="99">
        <v>26</v>
      </c>
      <c r="B48" s="102" t="s">
        <v>243</v>
      </c>
      <c r="C48" s="99" t="s">
        <v>247</v>
      </c>
      <c r="D48" s="103"/>
      <c r="E48" s="103"/>
      <c r="F48" s="104"/>
      <c r="G48" s="105">
        <v>3208</v>
      </c>
      <c r="H48" s="106">
        <v>21.3</v>
      </c>
      <c r="I48" s="107">
        <v>30</v>
      </c>
      <c r="J48" s="106">
        <v>600</v>
      </c>
      <c r="K48" s="108">
        <v>6</v>
      </c>
      <c r="L48" s="109">
        <f t="shared" ref="L48:L58" si="12">IF(G48=0,"",$L$23)</f>
        <v>0</v>
      </c>
      <c r="M48" s="110">
        <f t="shared" si="0"/>
        <v>256.71015420740741</v>
      </c>
      <c r="N48" s="111">
        <f t="shared" si="8"/>
        <v>1</v>
      </c>
      <c r="O48" s="106"/>
      <c r="P48" s="112">
        <f t="shared" si="9"/>
        <v>897.97211941751107</v>
      </c>
      <c r="Q48" s="111">
        <f t="shared" si="10"/>
        <v>1</v>
      </c>
      <c r="R48" s="6" t="b">
        <f t="shared" si="3"/>
        <v>1</v>
      </c>
      <c r="S48" s="23">
        <f t="shared" si="4"/>
        <v>6.3000000000000007</v>
      </c>
      <c r="T48" s="31">
        <f t="shared" si="5"/>
        <v>897.97211941751107</v>
      </c>
      <c r="U48" s="33"/>
      <c r="V48" s="6" t="b">
        <f t="shared" si="6"/>
        <v>1</v>
      </c>
      <c r="W48" s="34">
        <f t="shared" si="7"/>
        <v>256.71015420740741</v>
      </c>
      <c r="AR48" s="45"/>
      <c r="AS48" s="46"/>
      <c r="AT48" s="45"/>
      <c r="AU48" s="46"/>
      <c r="AV48" s="46"/>
    </row>
    <row r="49" spans="1:81" ht="20.100000000000001" customHeight="1">
      <c r="A49" s="98">
        <v>27</v>
      </c>
      <c r="B49" s="100" t="s">
        <v>243</v>
      </c>
      <c r="C49" s="101" t="s">
        <v>248</v>
      </c>
      <c r="D49" s="53"/>
      <c r="E49" s="53"/>
      <c r="F49" s="48"/>
      <c r="G49" s="88">
        <v>2848</v>
      </c>
      <c r="H49" s="89">
        <v>21.5</v>
      </c>
      <c r="I49" s="90">
        <v>30</v>
      </c>
      <c r="J49" s="89">
        <v>600</v>
      </c>
      <c r="K49" s="91">
        <v>6</v>
      </c>
      <c r="L49" s="50">
        <f t="shared" si="12"/>
        <v>0</v>
      </c>
      <c r="M49" s="51">
        <f t="shared" si="0"/>
        <v>227.32311437037035</v>
      </c>
      <c r="N49" s="47">
        <f t="shared" si="8"/>
        <v>20</v>
      </c>
      <c r="O49" s="89"/>
      <c r="P49" s="94">
        <f t="shared" si="9"/>
        <v>793.35766915259251</v>
      </c>
      <c r="Q49" s="93">
        <f t="shared" si="10"/>
        <v>22</v>
      </c>
      <c r="R49" s="6" t="b">
        <f t="shared" si="3"/>
        <v>1</v>
      </c>
      <c r="S49" s="23">
        <f t="shared" si="4"/>
        <v>6.5</v>
      </c>
      <c r="T49" s="31">
        <f t="shared" si="5"/>
        <v>793.35766915259251</v>
      </c>
      <c r="U49" s="33"/>
      <c r="V49" s="6" t="b">
        <f t="shared" si="6"/>
        <v>1</v>
      </c>
      <c r="W49" s="34">
        <f t="shared" si="7"/>
        <v>227.32311437037035</v>
      </c>
      <c r="AR49" s="45"/>
      <c r="AS49" s="46"/>
      <c r="AT49" s="45"/>
      <c r="AU49" s="46"/>
      <c r="AV49" s="46"/>
    </row>
    <row r="50" spans="1:81" ht="20.100000000000001" customHeight="1">
      <c r="A50" s="98">
        <v>28</v>
      </c>
      <c r="B50" s="100" t="s">
        <v>243</v>
      </c>
      <c r="C50" s="98" t="s">
        <v>249</v>
      </c>
      <c r="D50" s="53"/>
      <c r="E50" s="53"/>
      <c r="F50" s="48"/>
      <c r="G50" s="88">
        <v>2734</v>
      </c>
      <c r="H50" s="89">
        <v>21.7</v>
      </c>
      <c r="I50" s="90">
        <v>30</v>
      </c>
      <c r="J50" s="89">
        <v>600</v>
      </c>
      <c r="K50" s="91">
        <v>6</v>
      </c>
      <c r="L50" s="50">
        <f t="shared" si="12"/>
        <v>0</v>
      </c>
      <c r="M50" s="51">
        <f t="shared" si="0"/>
        <v>217.66782009999994</v>
      </c>
      <c r="N50" s="47">
        <f t="shared" si="8"/>
        <v>25</v>
      </c>
      <c r="O50" s="89"/>
      <c r="P50" s="94">
        <f t="shared" si="9"/>
        <v>757.91934958819979</v>
      </c>
      <c r="Q50" s="93">
        <f t="shared" si="10"/>
        <v>26</v>
      </c>
      <c r="R50" s="6" t="b">
        <f t="shared" si="3"/>
        <v>1</v>
      </c>
      <c r="S50" s="23">
        <f t="shared" si="4"/>
        <v>6.6999999999999993</v>
      </c>
      <c r="T50" s="31">
        <f t="shared" si="5"/>
        <v>757.91934958819979</v>
      </c>
      <c r="U50" s="33"/>
      <c r="V50" s="6" t="b">
        <f t="shared" si="6"/>
        <v>1</v>
      </c>
      <c r="W50" s="34">
        <f t="shared" si="7"/>
        <v>217.66782009999994</v>
      </c>
      <c r="AR50" s="45"/>
      <c r="AS50" s="46"/>
      <c r="AT50" s="45"/>
      <c r="AU50" s="46"/>
      <c r="AV50" s="46"/>
    </row>
    <row r="51" spans="1:81" ht="20.100000000000001" customHeight="1">
      <c r="A51" s="98">
        <v>29</v>
      </c>
      <c r="B51" s="100" t="s">
        <v>243</v>
      </c>
      <c r="C51" s="98" t="s">
        <v>250</v>
      </c>
      <c r="D51" s="53"/>
      <c r="E51" s="53"/>
      <c r="F51" s="48"/>
      <c r="G51" s="88">
        <v>3026</v>
      </c>
      <c r="H51" s="89">
        <v>21.5</v>
      </c>
      <c r="I51" s="90">
        <v>30</v>
      </c>
      <c r="J51" s="89">
        <v>600</v>
      </c>
      <c r="K51" s="91">
        <v>6</v>
      </c>
      <c r="L51" s="50">
        <f t="shared" si="12"/>
        <v>0</v>
      </c>
      <c r="M51" s="51">
        <f t="shared" si="0"/>
        <v>241.53080901851851</v>
      </c>
      <c r="N51" s="47">
        <f t="shared" si="8"/>
        <v>5</v>
      </c>
      <c r="O51" s="89"/>
      <c r="P51" s="94">
        <f t="shared" si="9"/>
        <v>842.94252347462964</v>
      </c>
      <c r="Q51" s="93">
        <f t="shared" si="10"/>
        <v>11</v>
      </c>
      <c r="R51" s="6" t="b">
        <f t="shared" si="3"/>
        <v>1</v>
      </c>
      <c r="S51" s="23">
        <f t="shared" si="4"/>
        <v>6.5</v>
      </c>
      <c r="T51" s="31">
        <f t="shared" si="5"/>
        <v>842.94252347462964</v>
      </c>
      <c r="U51" s="33"/>
      <c r="V51" s="6" t="b">
        <f t="shared" si="6"/>
        <v>1</v>
      </c>
      <c r="W51" s="34">
        <f t="shared" si="7"/>
        <v>241.53080901851851</v>
      </c>
      <c r="AR51" s="45"/>
      <c r="AS51" s="46"/>
      <c r="AT51" s="45"/>
      <c r="AU51" s="46"/>
      <c r="AV51" s="46"/>
    </row>
    <row r="52" spans="1:81" ht="20.100000000000001" customHeight="1">
      <c r="A52" s="98">
        <v>30</v>
      </c>
      <c r="B52" s="100" t="s">
        <v>244</v>
      </c>
      <c r="C52" s="98" t="s">
        <v>251</v>
      </c>
      <c r="D52" s="53"/>
      <c r="E52" s="53"/>
      <c r="F52" s="48"/>
      <c r="G52" s="88">
        <v>2944</v>
      </c>
      <c r="H52" s="89">
        <v>22</v>
      </c>
      <c r="I52" s="90">
        <v>30</v>
      </c>
      <c r="J52" s="89">
        <v>600</v>
      </c>
      <c r="K52" s="91">
        <v>6</v>
      </c>
      <c r="L52" s="50">
        <f t="shared" si="12"/>
        <v>0</v>
      </c>
      <c r="M52" s="51">
        <f t="shared" si="0"/>
        <v>233.48896711111109</v>
      </c>
      <c r="N52" s="47">
        <f t="shared" si="8"/>
        <v>15</v>
      </c>
      <c r="O52" s="89"/>
      <c r="P52" s="94">
        <f t="shared" si="9"/>
        <v>810.20671587555557</v>
      </c>
      <c r="Q52" s="93">
        <f t="shared" si="10"/>
        <v>17</v>
      </c>
      <c r="R52" s="6" t="b">
        <f t="shared" si="3"/>
        <v>1</v>
      </c>
      <c r="S52" s="23">
        <f t="shared" si="4"/>
        <v>7</v>
      </c>
      <c r="T52" s="31">
        <f t="shared" si="5"/>
        <v>810.20671587555557</v>
      </c>
      <c r="U52" s="33"/>
      <c r="V52" s="6" t="b">
        <f t="shared" si="6"/>
        <v>1</v>
      </c>
      <c r="W52" s="34">
        <f t="shared" si="7"/>
        <v>233.48896711111109</v>
      </c>
      <c r="AR52" s="45"/>
      <c r="AS52" s="46"/>
      <c r="AT52" s="45"/>
      <c r="AU52" s="46"/>
      <c r="AV52" s="46"/>
    </row>
    <row r="53" spans="1:81" ht="20.100000000000001" customHeight="1">
      <c r="A53" s="98">
        <v>31</v>
      </c>
      <c r="B53" s="100" t="s">
        <v>244</v>
      </c>
      <c r="C53" s="98" t="s">
        <v>252</v>
      </c>
      <c r="D53" s="53"/>
      <c r="E53" s="53"/>
      <c r="F53" s="48"/>
      <c r="G53" s="88">
        <v>2644</v>
      </c>
      <c r="H53" s="89">
        <v>22.2</v>
      </c>
      <c r="I53" s="90">
        <v>30</v>
      </c>
      <c r="J53" s="89">
        <v>600</v>
      </c>
      <c r="K53" s="91">
        <v>6</v>
      </c>
      <c r="L53" s="50">
        <f t="shared" si="12"/>
        <v>0</v>
      </c>
      <c r="M53" s="51">
        <f t="shared" si="0"/>
        <v>209.15825189629624</v>
      </c>
      <c r="N53" s="47">
        <f t="shared" si="8"/>
        <v>29</v>
      </c>
      <c r="O53" s="89"/>
      <c r="P53" s="94">
        <f t="shared" si="9"/>
        <v>724.10586806497759</v>
      </c>
      <c r="Q53" s="93">
        <f t="shared" si="10"/>
        <v>34</v>
      </c>
      <c r="R53" s="6" t="b">
        <f t="shared" si="3"/>
        <v>1</v>
      </c>
      <c r="S53" s="23">
        <f t="shared" si="4"/>
        <v>7.1999999999999993</v>
      </c>
      <c r="T53" s="31">
        <f t="shared" si="5"/>
        <v>724.10586806497759</v>
      </c>
      <c r="U53" s="33"/>
      <c r="V53" s="6" t="b">
        <f t="shared" si="6"/>
        <v>1</v>
      </c>
      <c r="W53" s="34">
        <f t="shared" si="7"/>
        <v>209.15825189629624</v>
      </c>
      <c r="AR53" s="45"/>
      <c r="AS53" s="46"/>
      <c r="AT53" s="45"/>
      <c r="AU53" s="46"/>
      <c r="AV53" s="46"/>
    </row>
    <row r="54" spans="1:81" ht="20.100000000000001" customHeight="1">
      <c r="A54" s="98">
        <v>32</v>
      </c>
      <c r="B54" s="100" t="s">
        <v>244</v>
      </c>
      <c r="C54" s="98" t="s">
        <v>253</v>
      </c>
      <c r="D54" s="53"/>
      <c r="E54" s="53"/>
      <c r="F54" s="48"/>
      <c r="G54" s="88">
        <v>2744</v>
      </c>
      <c r="H54" s="89">
        <v>23.1</v>
      </c>
      <c r="I54" s="90">
        <v>30</v>
      </c>
      <c r="J54" s="89">
        <v>600</v>
      </c>
      <c r="K54" s="91">
        <v>6</v>
      </c>
      <c r="L54" s="50">
        <f t="shared" si="12"/>
        <v>0</v>
      </c>
      <c r="M54" s="51">
        <f t="shared" si="0"/>
        <v>214.55784694814812</v>
      </c>
      <c r="N54" s="47">
        <f t="shared" si="8"/>
        <v>27</v>
      </c>
      <c r="O54" s="89"/>
      <c r="P54" s="94">
        <f t="shared" si="9"/>
        <v>735.07518364435555</v>
      </c>
      <c r="Q54" s="93">
        <f t="shared" si="10"/>
        <v>31</v>
      </c>
      <c r="R54" s="6" t="b">
        <f t="shared" si="3"/>
        <v>1</v>
      </c>
      <c r="S54" s="23">
        <f t="shared" si="4"/>
        <v>8.1000000000000014</v>
      </c>
      <c r="T54" s="31">
        <f t="shared" si="5"/>
        <v>735.07518364435555</v>
      </c>
      <c r="U54" s="33"/>
      <c r="V54" s="6" t="b">
        <f t="shared" si="6"/>
        <v>1</v>
      </c>
      <c r="W54" s="34">
        <f t="shared" si="7"/>
        <v>214.55784694814812</v>
      </c>
      <c r="AR54" s="45"/>
      <c r="AS54" s="46"/>
      <c r="AT54" s="45"/>
      <c r="AU54" s="46"/>
      <c r="AV54" s="46"/>
    </row>
    <row r="55" spans="1:81" ht="20.100000000000001" customHeight="1">
      <c r="A55" s="98">
        <v>33</v>
      </c>
      <c r="B55" s="100" t="s">
        <v>244</v>
      </c>
      <c r="C55" s="98" t="s">
        <v>226</v>
      </c>
      <c r="D55" s="53"/>
      <c r="E55" s="53"/>
      <c r="F55" s="48"/>
      <c r="G55" s="88">
        <v>2756</v>
      </c>
      <c r="H55" s="89">
        <v>19.5</v>
      </c>
      <c r="I55" s="90">
        <v>30</v>
      </c>
      <c r="J55" s="89">
        <v>600</v>
      </c>
      <c r="K55" s="91">
        <v>6</v>
      </c>
      <c r="L55" s="50">
        <f t="shared" si="12"/>
        <v>0</v>
      </c>
      <c r="M55" s="51">
        <f t="shared" si="0"/>
        <v>225.58439270370368</v>
      </c>
      <c r="N55" s="47">
        <f t="shared" si="8"/>
        <v>21</v>
      </c>
      <c r="O55" s="89"/>
      <c r="P55" s="94">
        <f t="shared" si="9"/>
        <v>805.33628195222218</v>
      </c>
      <c r="Q55" s="93">
        <f t="shared" si="10"/>
        <v>19</v>
      </c>
      <c r="R55" s="6" t="b">
        <f t="shared" si="3"/>
        <v>1</v>
      </c>
      <c r="S55" s="23">
        <f t="shared" si="4"/>
        <v>4.5</v>
      </c>
      <c r="T55" s="31">
        <f t="shared" si="5"/>
        <v>805.33628195222218</v>
      </c>
      <c r="U55" s="33"/>
      <c r="V55" s="6" t="b">
        <f t="shared" si="6"/>
        <v>1</v>
      </c>
      <c r="W55" s="34">
        <f t="shared" si="7"/>
        <v>225.58439270370368</v>
      </c>
      <c r="AR55" s="45"/>
      <c r="AS55" s="46"/>
      <c r="AT55" s="45"/>
      <c r="AU55" s="46"/>
      <c r="AV55" s="46"/>
    </row>
    <row r="56" spans="1:81" ht="20.100000000000001" customHeight="1">
      <c r="A56" s="98">
        <v>34</v>
      </c>
      <c r="B56" s="100" t="s">
        <v>244</v>
      </c>
      <c r="C56" s="98" t="s">
        <v>250</v>
      </c>
      <c r="D56" s="53"/>
      <c r="E56" s="53"/>
      <c r="F56" s="48"/>
      <c r="G56" s="88">
        <v>3052</v>
      </c>
      <c r="H56" s="89">
        <v>21.7</v>
      </c>
      <c r="I56" s="90">
        <v>30</v>
      </c>
      <c r="J56" s="89">
        <v>600</v>
      </c>
      <c r="K56" s="91">
        <v>6</v>
      </c>
      <c r="L56" s="50">
        <f t="shared" si="12"/>
        <v>0</v>
      </c>
      <c r="M56" s="51">
        <f t="shared" si="0"/>
        <v>242.98543779999997</v>
      </c>
      <c r="N56" s="47">
        <f t="shared" si="8"/>
        <v>4</v>
      </c>
      <c r="O56" s="89"/>
      <c r="P56" s="94">
        <f t="shared" si="9"/>
        <v>846.07529441959991</v>
      </c>
      <c r="Q56" s="93">
        <f t="shared" si="10"/>
        <v>9</v>
      </c>
      <c r="R56" s="6" t="b">
        <f t="shared" si="3"/>
        <v>1</v>
      </c>
      <c r="S56" s="23">
        <f t="shared" si="4"/>
        <v>6.6999999999999993</v>
      </c>
      <c r="T56" s="31">
        <f t="shared" si="5"/>
        <v>846.07529441959991</v>
      </c>
      <c r="U56" s="33"/>
      <c r="V56" s="6" t="b">
        <f t="shared" si="6"/>
        <v>1</v>
      </c>
      <c r="W56" s="34">
        <f t="shared" si="7"/>
        <v>242.98543779999997</v>
      </c>
      <c r="AR56" s="45"/>
      <c r="AS56" s="46"/>
      <c r="AT56" s="45"/>
      <c r="AU56" s="46"/>
      <c r="AV56" s="46"/>
    </row>
    <row r="57" spans="1:81" ht="20.100000000000001" customHeight="1">
      <c r="A57" s="98">
        <v>35</v>
      </c>
      <c r="B57" s="100" t="s">
        <v>243</v>
      </c>
      <c r="C57" s="98" t="s">
        <v>237</v>
      </c>
      <c r="D57" s="53" t="s">
        <v>254</v>
      </c>
      <c r="E57" s="53"/>
      <c r="F57" s="48"/>
      <c r="G57" s="88">
        <v>2642</v>
      </c>
      <c r="H57" s="89">
        <v>20.5</v>
      </c>
      <c r="I57" s="90">
        <v>30</v>
      </c>
      <c r="J57" s="89">
        <v>600</v>
      </c>
      <c r="K57" s="91">
        <v>6</v>
      </c>
      <c r="L57" s="50">
        <f t="shared" si="12"/>
        <v>0</v>
      </c>
      <c r="M57" s="51">
        <f t="shared" si="0"/>
        <v>213.56687727777776</v>
      </c>
      <c r="N57" s="47">
        <f t="shared" si="8"/>
        <v>28</v>
      </c>
      <c r="O57" s="89"/>
      <c r="P57" s="94">
        <f t="shared" si="9"/>
        <v>753.89107679055553</v>
      </c>
      <c r="Q57" s="93">
        <f t="shared" si="10"/>
        <v>27</v>
      </c>
      <c r="R57" s="6" t="b">
        <f t="shared" si="3"/>
        <v>1</v>
      </c>
      <c r="S57" s="23">
        <f t="shared" si="4"/>
        <v>5.5</v>
      </c>
      <c r="T57" s="31">
        <f t="shared" si="5"/>
        <v>753.89107679055553</v>
      </c>
      <c r="U57" s="33"/>
      <c r="V57" s="6" t="b">
        <f t="shared" si="6"/>
        <v>1</v>
      </c>
      <c r="W57" s="34">
        <f t="shared" si="7"/>
        <v>213.56687727777776</v>
      </c>
      <c r="AR57" s="45"/>
      <c r="AS57" s="46"/>
      <c r="AT57" s="45"/>
      <c r="AU57" s="46"/>
      <c r="AV57" s="46"/>
    </row>
    <row r="58" spans="1:81" ht="20.100000000000001" customHeight="1">
      <c r="A58" s="98">
        <v>36</v>
      </c>
      <c r="B58" s="100" t="s">
        <v>243</v>
      </c>
      <c r="C58" s="98" t="s">
        <v>237</v>
      </c>
      <c r="D58" s="53" t="s">
        <v>254</v>
      </c>
      <c r="E58" s="53"/>
      <c r="F58" s="48"/>
      <c r="G58" s="88">
        <v>2702</v>
      </c>
      <c r="H58" s="89">
        <v>20.399999999999999</v>
      </c>
      <c r="I58" s="90">
        <v>30</v>
      </c>
      <c r="J58" s="89">
        <v>600</v>
      </c>
      <c r="K58" s="91">
        <v>6</v>
      </c>
      <c r="L58" s="50">
        <f t="shared" si="12"/>
        <v>0</v>
      </c>
      <c r="M58" s="51">
        <f t="shared" ref="M58" si="13">IF(G58=0,"",(100-H58)*G58*109.814/(I58*J58*K58))</f>
        <v>218.69173397037036</v>
      </c>
      <c r="N58" s="47">
        <f t="shared" si="8"/>
        <v>24</v>
      </c>
      <c r="O58" s="89"/>
      <c r="P58" s="94">
        <f t="shared" si="9"/>
        <v>772.85658785128885</v>
      </c>
      <c r="Q58" s="93">
        <f>IF(G58=0,"",RANK(P58,$P$23:$P$58,0))</f>
        <v>25</v>
      </c>
      <c r="R58" s="6" t="b">
        <f t="shared" si="3"/>
        <v>1</v>
      </c>
      <c r="S58" s="23">
        <f t="shared" si="4"/>
        <v>5.3999999999999986</v>
      </c>
      <c r="T58" s="31">
        <f t="shared" si="5"/>
        <v>772.85658785128885</v>
      </c>
      <c r="U58" s="33"/>
      <c r="V58" s="6" t="b">
        <f t="shared" si="6"/>
        <v>1</v>
      </c>
      <c r="W58" s="34">
        <f t="shared" si="7"/>
        <v>218.69173397037036</v>
      </c>
      <c r="AR58" s="45"/>
      <c r="AS58" s="46"/>
      <c r="AT58" s="45"/>
      <c r="AU58" s="46"/>
      <c r="AV58" s="46"/>
    </row>
    <row r="59" spans="1:81" s="72" customFormat="1" ht="15">
      <c r="A59" s="75"/>
      <c r="B59" s="75"/>
      <c r="C59" s="75"/>
      <c r="D59" s="75"/>
      <c r="E59" s="75"/>
      <c r="F59" s="65"/>
      <c r="G59" s="76"/>
      <c r="H59" s="49">
        <f>AVERAGE(H23:H58)</f>
        <v>20.261111111111116</v>
      </c>
      <c r="I59" s="76"/>
      <c r="J59" s="76"/>
      <c r="K59" s="77"/>
      <c r="L59" s="49">
        <f>AVERAGE(L23:L47)</f>
        <v>0</v>
      </c>
      <c r="M59" s="49">
        <f>AVERAGE(M23:M47)</f>
        <v>225.00317567199997</v>
      </c>
      <c r="N59" s="78"/>
      <c r="O59" s="76"/>
      <c r="P59" s="83">
        <f>AVERAGE(P23:P47)</f>
        <v>800.27633008410191</v>
      </c>
      <c r="Q59" s="75"/>
      <c r="R59" s="79"/>
      <c r="S59" s="79"/>
      <c r="T59" s="80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81" t="s">
        <v>181</v>
      </c>
      <c r="AS59" s="82" t="s">
        <v>1</v>
      </c>
      <c r="AT59" s="81" t="s">
        <v>181</v>
      </c>
      <c r="AU59" s="82"/>
      <c r="AV59" s="82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79"/>
      <c r="CA59" s="79"/>
      <c r="CB59" s="79"/>
      <c r="CC59" s="79"/>
    </row>
    <row r="60" spans="1:81">
      <c r="A60" s="14"/>
      <c r="B60" s="14"/>
      <c r="C60" s="14"/>
      <c r="D60" s="14"/>
      <c r="E60" s="14"/>
      <c r="F60" s="14"/>
      <c r="G60" s="17"/>
      <c r="H60" s="17"/>
      <c r="I60" s="17"/>
      <c r="J60" s="17"/>
      <c r="K60" s="19"/>
      <c r="L60" s="17"/>
      <c r="M60" s="25"/>
      <c r="N60" s="25"/>
      <c r="O60" s="17"/>
      <c r="P60" s="25"/>
      <c r="Q60" s="14"/>
      <c r="T60" s="31"/>
      <c r="AR60" s="45" t="s">
        <v>182</v>
      </c>
      <c r="AS60" s="46" t="s">
        <v>1</v>
      </c>
      <c r="AT60" s="45" t="s">
        <v>182</v>
      </c>
      <c r="AU60" s="46"/>
      <c r="AV60" s="46"/>
    </row>
    <row r="61" spans="1:8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AR61" s="45" t="s">
        <v>183</v>
      </c>
      <c r="AS61" s="46"/>
      <c r="AT61" s="45" t="s">
        <v>183</v>
      </c>
      <c r="AU61" s="46"/>
      <c r="AV61" s="46"/>
    </row>
    <row r="62" spans="1:81">
      <c r="G62" s="6"/>
      <c r="AR62" s="45" t="s">
        <v>184</v>
      </c>
      <c r="AS62" s="46"/>
      <c r="AT62" s="45" t="s">
        <v>184</v>
      </c>
      <c r="AU62" s="46"/>
      <c r="AV62" s="46"/>
    </row>
    <row r="63" spans="1:81">
      <c r="G63" s="6"/>
      <c r="AR63" s="45" t="s">
        <v>185</v>
      </c>
      <c r="AS63" s="46"/>
      <c r="AT63" s="45" t="s">
        <v>185</v>
      </c>
      <c r="AU63" s="46"/>
      <c r="AV63" s="46"/>
    </row>
    <row r="64" spans="1:81">
      <c r="G64" s="6"/>
      <c r="AR64" s="45" t="s">
        <v>186</v>
      </c>
      <c r="AS64" s="46"/>
      <c r="AT64" s="45" t="s">
        <v>186</v>
      </c>
      <c r="AU64" s="46"/>
      <c r="AV64" s="46"/>
    </row>
    <row r="65" spans="7:48">
      <c r="G65" s="6"/>
      <c r="AR65" s="45" t="s">
        <v>187</v>
      </c>
      <c r="AS65" s="46"/>
      <c r="AT65" s="45" t="s">
        <v>187</v>
      </c>
      <c r="AU65" s="46"/>
      <c r="AV65" s="46"/>
    </row>
    <row r="66" spans="7:48">
      <c r="G66" s="6"/>
      <c r="AR66" s="45" t="s">
        <v>188</v>
      </c>
      <c r="AS66" s="46"/>
      <c r="AT66" s="45" t="s">
        <v>188</v>
      </c>
      <c r="AU66" s="46"/>
      <c r="AV66" s="46"/>
    </row>
    <row r="67" spans="7:48">
      <c r="G67" s="6"/>
      <c r="AR67" s="45" t="s">
        <v>189</v>
      </c>
      <c r="AS67" s="46"/>
      <c r="AT67" s="45" t="s">
        <v>189</v>
      </c>
      <c r="AU67" s="46"/>
      <c r="AV67" s="46"/>
    </row>
    <row r="68" spans="7:48">
      <c r="G68" s="6"/>
      <c r="AR68" s="45" t="s">
        <v>190</v>
      </c>
      <c r="AS68" s="46"/>
      <c r="AT68" s="45" t="s">
        <v>190</v>
      </c>
      <c r="AU68" s="46"/>
      <c r="AV68" s="46"/>
    </row>
    <row r="69" spans="7:48">
      <c r="G69" s="6"/>
      <c r="AR69" s="45" t="s">
        <v>191</v>
      </c>
      <c r="AS69" s="46"/>
      <c r="AT69" s="45" t="s">
        <v>191</v>
      </c>
      <c r="AU69" s="46"/>
      <c r="AV69" s="46"/>
    </row>
    <row r="70" spans="7:48">
      <c r="G70" s="6"/>
    </row>
    <row r="71" spans="7:48">
      <c r="G71" s="6"/>
    </row>
    <row r="72" spans="7:48">
      <c r="G72" s="6"/>
    </row>
    <row r="73" spans="7:48">
      <c r="G73" s="6"/>
    </row>
    <row r="74" spans="7:48">
      <c r="G74" s="6"/>
    </row>
    <row r="75" spans="7:48">
      <c r="G75" s="6"/>
      <c r="AT75" s="46"/>
    </row>
    <row r="76" spans="7:48">
      <c r="G76" s="6"/>
      <c r="AT76" s="46"/>
    </row>
    <row r="77" spans="7:48">
      <c r="G77" s="6"/>
    </row>
    <row r="78" spans="7:48">
      <c r="G78" s="6"/>
    </row>
    <row r="79" spans="7:48">
      <c r="G79" s="6"/>
    </row>
    <row r="80" spans="7:48">
      <c r="G80" s="6"/>
    </row>
    <row r="81" spans="7:7">
      <c r="G81" s="6"/>
    </row>
    <row r="82" spans="7:7">
      <c r="G82" s="6"/>
    </row>
    <row r="83" spans="7:7">
      <c r="G83" s="6"/>
    </row>
    <row r="84" spans="7:7">
      <c r="G84" s="6"/>
    </row>
    <row r="85" spans="7:7">
      <c r="G85" s="6"/>
    </row>
    <row r="86" spans="7:7">
      <c r="G86" s="6"/>
    </row>
    <row r="87" spans="7:7">
      <c r="G87" s="6"/>
    </row>
    <row r="88" spans="7:7">
      <c r="G88" s="6"/>
    </row>
    <row r="89" spans="7:7">
      <c r="G89" s="6"/>
    </row>
    <row r="90" spans="7:7">
      <c r="G90" s="6"/>
    </row>
    <row r="91" spans="7:7">
      <c r="G91" s="6"/>
    </row>
    <row r="92" spans="7:7">
      <c r="G92" s="6"/>
    </row>
    <row r="93" spans="7:7">
      <c r="G93" s="6"/>
    </row>
    <row r="94" spans="7:7">
      <c r="G94" s="6"/>
    </row>
    <row r="95" spans="7:7">
      <c r="G95" s="6"/>
    </row>
    <row r="96" spans="7:7">
      <c r="G96" s="6"/>
    </row>
    <row r="97" spans="7:7">
      <c r="G97" s="6"/>
    </row>
    <row r="98" spans="7:7">
      <c r="G98" s="6"/>
    </row>
    <row r="99" spans="7:7">
      <c r="G99" s="6"/>
    </row>
  </sheetData>
  <mergeCells count="13">
    <mergeCell ref="P4:Q4"/>
    <mergeCell ref="P5:Q5"/>
    <mergeCell ref="P6:Q6"/>
    <mergeCell ref="P7:Q7"/>
    <mergeCell ref="C18:H18"/>
    <mergeCell ref="P8:Q8"/>
    <mergeCell ref="P9:Q9"/>
    <mergeCell ref="P10:Q10"/>
    <mergeCell ref="I8:K8"/>
    <mergeCell ref="I18:L19"/>
    <mergeCell ref="O18:Q18"/>
    <mergeCell ref="O15:P15"/>
    <mergeCell ref="O16:P16"/>
  </mergeCells>
  <phoneticPr fontId="2" type="noConversion"/>
  <dataValidations count="14">
    <dataValidation type="list" allowBlank="1" showInputMessage="1" showErrorMessage="1" sqref="O11">
      <formula1>$AO$11:$AO$30</formula1>
    </dataValidation>
    <dataValidation type="list" allowBlank="1" showInputMessage="1" showErrorMessage="1" sqref="C17:D17">
      <formula1>$Z$38:$Z$40</formula1>
    </dataValidation>
    <dataValidation type="list" allowBlank="1" showInputMessage="1" showErrorMessage="1" sqref="O18">
      <formula1>$AB$36:$AB$43</formula1>
    </dataValidation>
    <dataValidation type="list" allowBlank="1" showInputMessage="1" showErrorMessage="1" sqref="O15">
      <formula1>$AH$25:$AH$28</formula1>
    </dataValidation>
    <dataValidation type="list" allowBlank="1" showInputMessage="1" showErrorMessage="1" sqref="O16">
      <formula1>$AI$25:$AI$28</formula1>
    </dataValidation>
    <dataValidation type="list" allowBlank="1" showInputMessage="1" showErrorMessage="1" sqref="Z14:Z22 Z11:Z12 AB14:AB22 AB11:AB12">
      <formula1>$Z$11:$Z$22</formula1>
    </dataValidation>
    <dataValidation type="list" allowBlank="1" showInputMessage="1" showErrorMessage="1" sqref="C18">
      <formula1>$Z$25:$Z$34</formula1>
    </dataValidation>
    <dataValidation type="list" allowBlank="1" showInputMessage="1" showErrorMessage="1" sqref="C14:F14">
      <formula1>$Z$10:$Z$22</formula1>
    </dataValidation>
    <dataValidation type="list" allowBlank="1" showInputMessage="1" showErrorMessage="1" sqref="F8 C8">
      <formula1>$AQ$11:$AQ$21</formula1>
    </dataValidation>
    <dataValidation type="list" allowBlank="1" showInputMessage="1" showErrorMessage="1" sqref="F23:F59">
      <formula1>$AR$11:$AR$74</formula1>
    </dataValidation>
    <dataValidation type="list" allowBlank="1" showInputMessage="1" showErrorMessage="1" sqref="E24:E58">
      <formula1>$AS$11:$AS$60</formula1>
    </dataValidation>
    <dataValidation type="list" allowBlank="1" showInputMessage="1" showErrorMessage="1" sqref="I15">
      <formula1>$AU$11:$AU$18</formula1>
    </dataValidation>
    <dataValidation type="list" allowBlank="1" showInputMessage="1" showErrorMessage="1" sqref="I16">
      <formula1>$AT$11:$AT$74</formula1>
    </dataValidation>
    <dataValidation type="list" allowBlank="1" showInputMessage="1" showErrorMessage="1" sqref="E23">
      <formula1>$AS$11:$AS$18</formula1>
    </dataValidation>
  </dataValidations>
  <printOptions horizontalCentered="1" verticalCentered="1"/>
  <pageMargins left="0.25" right="0" top="0.35" bottom="0.25" header="0" footer="0"/>
  <pageSetup scale="66" orientation="portrait" horizontalDpi="300" verticalDpi="300" r:id="rId1"/>
  <headerFooter alignWithMargins="0">
    <oddHeader>&amp;F&amp;RPage &amp;P</oddHeader>
  </headerFooter>
  <ignoredErrors>
    <ignoredError sqref="P23 E45:F45 E39:F39 E40:F40 L40 E38:F38 E41:F41 E42:F42 E43:F43 E44:F44 E46:F46 L41 L42 L43 L44 L45 L46 D47:F47 L47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Corn Template at 15.0%</vt:lpstr>
      <vt:lpstr>'Corn Template at 15.0%'!Print_Area</vt:lpstr>
      <vt:lpstr>Tillage</vt:lpstr>
    </vt:vector>
  </TitlesOfParts>
  <Company>Monsanto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Earl L Burkybile</dc:creator>
  <cp:lastModifiedBy>Jason</cp:lastModifiedBy>
  <cp:lastPrinted>2015-10-20T12:53:46Z</cp:lastPrinted>
  <dcterms:created xsi:type="dcterms:W3CDTF">2001-10-02T15:11:44Z</dcterms:created>
  <dcterms:modified xsi:type="dcterms:W3CDTF">2018-11-06T19:08:13Z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