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e20853a48d1c66/Selah Place/Reporting/"/>
    </mc:Choice>
  </mc:AlternateContent>
  <xr:revisionPtr revIDLastSave="0" documentId="14_{BAAC7206-7703-4FA2-954C-D0D56160FF9D}" xr6:coauthVersionLast="47" xr6:coauthVersionMax="47" xr10:uidLastSave="{00000000-0000-0000-0000-000000000000}"/>
  <bookViews>
    <workbookView xWindow="-120" yWindow="-120" windowWidth="25440" windowHeight="15390" xr2:uid="{E2AAB6A1-9224-4791-9686-9BC774A64114}"/>
  </bookViews>
  <sheets>
    <sheet name="Demographics" sheetId="1" r:id="rId1"/>
    <sheet name="Services" sheetId="5" r:id="rId2"/>
    <sheet name="Counts" sheetId="4" r:id="rId3"/>
    <sheet name="Lookup Tables" sheetId="2" r:id="rId4"/>
  </sheets>
  <definedNames>
    <definedName name="_xlnm._FilterDatabase" localSheetId="0" hidden="1">Demographics!$A$1:$O$2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8" i="4" l="1"/>
  <c r="B137" i="4"/>
  <c r="B136" i="4"/>
  <c r="B135" i="4"/>
  <c r="B134" i="4"/>
  <c r="B133" i="4"/>
  <c r="B132" i="4"/>
  <c r="B131" i="4"/>
  <c r="B130" i="4"/>
  <c r="B129" i="4"/>
  <c r="B128" i="4"/>
  <c r="B124" i="4"/>
  <c r="B123" i="4"/>
  <c r="B122" i="4"/>
  <c r="B118" i="4"/>
  <c r="B117" i="4"/>
  <c r="B116" i="4"/>
  <c r="B115" i="4"/>
  <c r="B114" i="4"/>
  <c r="B113" i="4"/>
  <c r="B112" i="4"/>
  <c r="B108" i="4"/>
  <c r="B107" i="4"/>
  <c r="B106" i="4"/>
  <c r="B105" i="4"/>
  <c r="B104" i="4"/>
  <c r="B103" i="4"/>
  <c r="B102" i="4"/>
  <c r="B101" i="4"/>
  <c r="B100" i="4"/>
  <c r="B99" i="4"/>
  <c r="B95" i="4"/>
  <c r="B94" i="4"/>
  <c r="B93" i="4"/>
  <c r="B92" i="4"/>
  <c r="B1" i="4"/>
  <c r="B5" i="4"/>
  <c r="B3" i="4"/>
  <c r="B31" i="4"/>
  <c r="B30" i="4"/>
  <c r="B22" i="4"/>
  <c r="B86" i="4"/>
  <c r="B85" i="4"/>
  <c r="B84" i="4"/>
  <c r="B83" i="4"/>
  <c r="B82" i="4"/>
  <c r="B78" i="4"/>
  <c r="B74" i="4"/>
  <c r="B73" i="4"/>
  <c r="B72" i="4"/>
  <c r="B71" i="4"/>
  <c r="B70" i="4"/>
  <c r="B69" i="4"/>
  <c r="B68" i="4"/>
  <c r="B67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4" i="4"/>
  <c r="B33" i="4"/>
  <c r="B32" i="4"/>
  <c r="B29" i="4"/>
  <c r="B28" i="4"/>
  <c r="B25" i="4"/>
  <c r="B24" i="4"/>
  <c r="B23" i="4"/>
  <c r="B21" i="4"/>
  <c r="B12" i="4"/>
  <c r="B10" i="4"/>
  <c r="B9" i="4"/>
  <c r="B8" i="4"/>
  <c r="B17" i="4"/>
  <c r="B16" i="4"/>
  <c r="B15" i="4"/>
  <c r="B14" i="4"/>
  <c r="B13" i="4"/>
  <c r="B11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B6612C-6B35-4748-93FF-3DB99ADA3DEA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<sst xmlns="http://schemas.openxmlformats.org/spreadsheetml/2006/main" count="259" uniqueCount="165">
  <si>
    <t>Date</t>
  </si>
  <si>
    <t>Victim ID</t>
  </si>
  <si>
    <t>Client Name</t>
  </si>
  <si>
    <t>Anonymous Call?</t>
  </si>
  <si>
    <t>New Contact?</t>
  </si>
  <si>
    <t>Race</t>
  </si>
  <si>
    <t>Gender</t>
  </si>
  <si>
    <t>Age</t>
  </si>
  <si>
    <t>Victimization Type 1</t>
  </si>
  <si>
    <t>Victimization Type 2</t>
  </si>
  <si>
    <t>Victimization Type 3</t>
  </si>
  <si>
    <t>Victimization Type 4</t>
  </si>
  <si>
    <t>Victimization Type 5</t>
  </si>
  <si>
    <t>Special Classification</t>
  </si>
  <si>
    <t>Victim Compensation Assitance?</t>
  </si>
  <si>
    <t>Service Types (select all service types for each victim)</t>
  </si>
  <si>
    <t>Information &amp; Referral Services (enter counts for each victim)</t>
  </si>
  <si>
    <t>Personal Advocacy/Accompaniment (enter counts for each victim)</t>
  </si>
  <si>
    <t>Emotional Support or Safety Services (enter counts for each victim)</t>
  </si>
  <si>
    <t>Shelter/Housing Services (enter counts for each victim)</t>
  </si>
  <si>
    <t>Criminal Justice System Assistance (enter counts for each victim)</t>
  </si>
  <si>
    <t>Service Type 1</t>
  </si>
  <si>
    <t>Service Type 2</t>
  </si>
  <si>
    <t>Service Type 3</t>
  </si>
  <si>
    <t>Service Type 4</t>
  </si>
  <si>
    <t>Service Type 5</t>
  </si>
  <si>
    <t>Info About Criminal Justice System</t>
  </si>
  <si>
    <t>Info About Victim Rights</t>
  </si>
  <si>
    <t>Referral to other Victim Service Progragms</t>
  </si>
  <si>
    <t>Referral to Other Services, Supports and Resources</t>
  </si>
  <si>
    <t>Victim Advocacy/ Accompaniment to Emergency Medical Care</t>
  </si>
  <si>
    <t>Victim Advocacy/Accompaniment to Medical Forensic Exam</t>
  </si>
  <si>
    <t>Law Enforcement Interview Advocacy/Accompaniment</t>
  </si>
  <si>
    <t>Performance of Medical Forensic Exam or Interview, or Medical Evidence Collection</t>
  </si>
  <si>
    <t>Immigration Assistance</t>
  </si>
  <si>
    <t>Intervention with Employer, Creditor, Landlord, or Academic Institution</t>
  </si>
  <si>
    <t>Child or Dependent Care Assistance (provided by agency)</t>
  </si>
  <si>
    <t>Transportation Assistance (provided by agency)</t>
  </si>
  <si>
    <t>Interpreter Services (provided by agency)</t>
  </si>
  <si>
    <t>Crisis Intervention (in-person, includes safety planning)</t>
  </si>
  <si>
    <t>Hotline/Crisis Line Counseling</t>
  </si>
  <si>
    <t>On-Scene Crisis Reponse</t>
  </si>
  <si>
    <t>Individual Counseling</t>
  </si>
  <si>
    <t>Support Groups</t>
  </si>
  <si>
    <t>Other Therapy</t>
  </si>
  <si>
    <t>Emergency Financial Assistance</t>
  </si>
  <si>
    <t>Emergency Shelter or Safe House</t>
  </si>
  <si>
    <t>Transitional Housing</t>
  </si>
  <si>
    <t>Relocation Assistance (includes assistance with obtaining housing)</t>
  </si>
  <si>
    <t>Notification of Criminal Justice Events</t>
  </si>
  <si>
    <t>Victim Impact Statement Assistance</t>
  </si>
  <si>
    <t>Assistance with Restitution</t>
  </si>
  <si>
    <t>Civil Legal Assistance in Obtaining Protection Order</t>
  </si>
  <si>
    <t>Civil Legal Assistance with Family Law Issues</t>
  </si>
  <si>
    <t>Other Emergency Justice-Related Assistance</t>
  </si>
  <si>
    <t>Prosecution Interview Advocacy/Accompaniment</t>
  </si>
  <si>
    <t>Criminal Advocacy/Accompaniment</t>
  </si>
  <si>
    <t>Other Legal Advice and/or Counsel</t>
  </si>
  <si>
    <t>Emotional Support or Safety Services</t>
  </si>
  <si>
    <t>Shelter/Housing Services</t>
  </si>
  <si>
    <t>Total number of individuals who received services during the reporting period</t>
  </si>
  <si>
    <t>Total number of anonymous contacts</t>
  </si>
  <si>
    <r>
      <t xml:space="preserve">Number of </t>
    </r>
    <r>
      <rPr>
        <b/>
        <sz val="11"/>
        <color theme="1"/>
        <rFont val="Arial"/>
        <family val="2"/>
      </rPr>
      <t>NEW</t>
    </r>
    <r>
      <rPr>
        <sz val="11"/>
        <color theme="1"/>
        <rFont val="Arial"/>
        <family val="2"/>
      </rPr>
      <t xml:space="preserve"> individuals who received services from your agency for the first time</t>
    </r>
  </si>
  <si>
    <t>Count</t>
  </si>
  <si>
    <t>American Indian/Alaskan Native</t>
  </si>
  <si>
    <t>Asian</t>
  </si>
  <si>
    <t>Black/African American</t>
  </si>
  <si>
    <t>Hispanic or Latino</t>
  </si>
  <si>
    <t>Native Hawaiian/Other Pacific Islander</t>
  </si>
  <si>
    <t>White Non-Latino/Caucasian</t>
  </si>
  <si>
    <t>Some Other Race</t>
  </si>
  <si>
    <t>Multiple Races</t>
  </si>
  <si>
    <t>Not Reported</t>
  </si>
  <si>
    <t>Not Tracked</t>
  </si>
  <si>
    <t>Gender Identity</t>
  </si>
  <si>
    <t>Male</t>
  </si>
  <si>
    <t>Female</t>
  </si>
  <si>
    <t>Other</t>
  </si>
  <si>
    <t>0-12</t>
  </si>
  <si>
    <t>13-17</t>
  </si>
  <si>
    <t>18-24</t>
  </si>
  <si>
    <t>25-59</t>
  </si>
  <si>
    <t>60 and older</t>
  </si>
  <si>
    <t>Victimization Types</t>
  </si>
  <si>
    <t>Adult Physical Assault (includes Aggravated and Simple Assault)</t>
  </si>
  <si>
    <t>Adult Sexual Assault</t>
  </si>
  <si>
    <t>Adults Sexually Abused/Assaulted as Children</t>
  </si>
  <si>
    <t>Arson</t>
  </si>
  <si>
    <t>Bullying (Verbal, Cyber, or Physical)</t>
  </si>
  <si>
    <t>Burglary</t>
  </si>
  <si>
    <t>Child Physical Abuse or Neglect</t>
  </si>
  <si>
    <t>Child Pornography</t>
  </si>
  <si>
    <t>Child Sexual Abuse/Assault</t>
  </si>
  <si>
    <t>Domestic and/or Family Violence</t>
  </si>
  <si>
    <t>DUI/DWI Incidents</t>
  </si>
  <si>
    <t>Elder Abuse or Neglect</t>
  </si>
  <si>
    <t>Hate Crime: Racial/Religious/Sexual Orientation/Other</t>
  </si>
  <si>
    <t>Human Trafficking: Labor</t>
  </si>
  <si>
    <t>Human Trafficking: Sex</t>
  </si>
  <si>
    <t>Identity Theft/Fraud/Financial Crime</t>
  </si>
  <si>
    <t>Kidnapping (non-custodial)</t>
  </si>
  <si>
    <t>Kidnapping (parental/custodial)</t>
  </si>
  <si>
    <t>Mass Violence (Domestic/International)</t>
  </si>
  <si>
    <t>Other Vehicular Victimization (e.g., Hit and Run)</t>
  </si>
  <si>
    <t>Robbery</t>
  </si>
  <si>
    <t>Stalking/Harassment</t>
  </si>
  <si>
    <t>Survivors of Homicide Victims</t>
  </si>
  <si>
    <t>Teen Dating Victimization</t>
  </si>
  <si>
    <t>Terrorism (Domestic/International)</t>
  </si>
  <si>
    <t>Violation of a Court (Protective) Order</t>
  </si>
  <si>
    <t>Deaf/Hard of Hearing</t>
  </si>
  <si>
    <t>Homeless</t>
  </si>
  <si>
    <t>Immigrants/Refugees/ Asylum Seekers</t>
  </si>
  <si>
    <t>LGBTQ</t>
  </si>
  <si>
    <t>Veterans</t>
  </si>
  <si>
    <t>Victim with Disabilities; Cognitive/Physical/ Mental</t>
  </si>
  <si>
    <t>Victims with Limited English Proficiency</t>
  </si>
  <si>
    <t>Victim Compensation</t>
  </si>
  <si>
    <t>Number Assited</t>
  </si>
  <si>
    <t>Type of Services</t>
  </si>
  <si>
    <t>Information and Referral</t>
  </si>
  <si>
    <t>Personal Advocacy/Accompaniment</t>
  </si>
  <si>
    <t>Criminal/Civil Justice System Assistance</t>
  </si>
  <si>
    <t>Sub Types of Services</t>
  </si>
  <si>
    <t>Information about the criminal justice process</t>
  </si>
  <si>
    <t>Information about victim rights, how to obtain notifications, etc.</t>
  </si>
  <si>
    <t>Referral to other victim service programs</t>
  </si>
  <si>
    <t>Referral to other services, supports, and resources</t>
  </si>
  <si>
    <t>Personal Advocacy</t>
  </si>
  <si>
    <t>Victim advocacy/accompaniment to emergency medical care</t>
  </si>
  <si>
    <t>Victim advocacy/accompaniment to medical forensic exam</t>
  </si>
  <si>
    <t>Law enforcement interview advocacy/accompaniment</t>
  </si>
  <si>
    <r>
      <t>Individual Advocacy</t>
    </r>
    <r>
      <rPr>
        <sz val="10"/>
        <color theme="1"/>
        <rFont val="Arial"/>
        <family val="2"/>
      </rPr>
      <t xml:space="preserve">  (assistance in applying for public benefits, return of personal property or effects)</t>
    </r>
  </si>
  <si>
    <t>Performance of medical forensic exam or interview, or medical evidence collection</t>
  </si>
  <si>
    <r>
      <t>Immigration assistance</t>
    </r>
    <r>
      <rPr>
        <sz val="10"/>
        <color theme="1"/>
        <rFont val="Arial"/>
        <family val="2"/>
      </rPr>
      <t xml:space="preserve">  (e.g., special visas, certified presence application, other immigration relief)</t>
    </r>
  </si>
  <si>
    <t>Intervention with employer, creditor, landlord, or academic institution</t>
  </si>
  <si>
    <t>Child or dependent care assistance (provided by agency)</t>
  </si>
  <si>
    <t>Transportation assistance (provided by agency)</t>
  </si>
  <si>
    <t>Interpreter services (provided by agency)</t>
  </si>
  <si>
    <t>Crisis Intervention (in-person, includes safety planning, etc.)</t>
  </si>
  <si>
    <t>Hotline/crisis line counseling</t>
  </si>
  <si>
    <t>On-scene crisis response (e.g., community crisis response)</t>
  </si>
  <si>
    <t xml:space="preserve">Support groups </t>
  </si>
  <si>
    <t>Other therapy</t>
  </si>
  <si>
    <t>Emergency financial assistance</t>
  </si>
  <si>
    <t>Shelter/Housing Service</t>
  </si>
  <si>
    <t>Emergency shelter or safe house</t>
  </si>
  <si>
    <t>Transitional housing</t>
  </si>
  <si>
    <t>Relocation assistance (includes assistance with obtaining housing)</t>
  </si>
  <si>
    <t>Notification of criminal justice events</t>
  </si>
  <si>
    <t>Victim impact statement assistance</t>
  </si>
  <si>
    <t>Assistance with restitution</t>
  </si>
  <si>
    <t>Civil legal assistance in obtaining protection or restraining order</t>
  </si>
  <si>
    <t xml:space="preserve">Civil legal assistance with family law issues </t>
  </si>
  <si>
    <t>Other emergency justice-related assistance</t>
  </si>
  <si>
    <t>Immigration assistance</t>
  </si>
  <si>
    <t>Prosecution interview advocacy/accompaniment</t>
  </si>
  <si>
    <t>Criminal advocacy/accompaniment</t>
  </si>
  <si>
    <t>Other legal advice and/or counsel</t>
  </si>
  <si>
    <t>Service Types</t>
  </si>
  <si>
    <t>Yes</t>
  </si>
  <si>
    <t>No</t>
  </si>
  <si>
    <t>Individual Advocacy (assistance in applying for public benefts, etc.)</t>
  </si>
  <si>
    <t>COUNT</t>
  </si>
  <si>
    <t>Pwd Hint:  WOF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</si>
</sst>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49" fontId="2" fillId="0" borderId="0" xfId="0" applyNumberFormat="1" applyFont="1"/>
    <xf numFmtId="0" fontId="2" fillId="0" borderId="0" xfId="0" applyFont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6" xfId="0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0" fontId="8" fillId="6" borderId="9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 wrapText="1"/>
    </xf>
    <xf numFmtId="0" fontId="8" fillId="8" borderId="6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5" fillId="0" borderId="0" xfId="0" applyFont="1" applyAlignment="1">
      <alignment wrapText="1"/>
    </xf>
    <xf numFmtId="0" fontId="3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1" fillId="7" borderId="10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14" fontId="1" fillId="9" borderId="12" xfId="0" applyNumberFormat="1" applyFont="1" applyFill="1" applyBorder="1" applyAlignment="1">
      <alignment horizontal="center"/>
    </xf>
    <xf numFmtId="14" fontId="1" fillId="9" borderId="1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191A-C183-4D8E-8EDC-3CEA26F59096}">
  <sheetPr>
    <pageSetUpPr fitToPage="1"/>
  </sheetPr>
  <dimension ref="A1:O8"/>
  <sheetViews>
    <sheetView tabSelected="1" workbookViewId="0">
      <selection activeCell="H2" sqref="H2"/>
    </sheetView>
  </sheetViews>
  <sheetFormatPr defaultColWidth="9.140625" defaultRowHeight="14.25" x14ac:dyDescent="0.2"/>
  <cols>
    <col min="1" max="1" width="11" style="5" customWidth="1"/>
    <col min="2" max="2" width="23.140625" style="4" customWidth="1"/>
    <col min="3" max="3" width="38.140625" style="4" customWidth="1"/>
    <col min="4" max="4" width="21.5703125" style="5" customWidth="1"/>
    <col min="5" max="5" width="22.28515625" style="5" customWidth="1"/>
    <col min="6" max="6" width="38.140625" style="4" customWidth="1"/>
    <col min="7" max="7" width="9.140625" style="4"/>
    <col min="8" max="8" width="15.42578125" style="4" customWidth="1"/>
    <col min="9" max="9" width="37.28515625" style="6" customWidth="1"/>
    <col min="10" max="10" width="41.42578125" style="6" customWidth="1"/>
    <col min="11" max="11" width="44.140625" style="6" customWidth="1"/>
    <col min="12" max="13" width="40.7109375" style="6" customWidth="1"/>
    <col min="14" max="14" width="48.5703125" style="4" customWidth="1"/>
    <col min="15" max="15" width="45.42578125" style="7" customWidth="1"/>
    <col min="16" max="16384" width="9.140625" style="4"/>
  </cols>
  <sheetData>
    <row r="1" spans="1:15" ht="1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2" t="s">
        <v>14</v>
      </c>
    </row>
    <row r="2" spans="1:15" x14ac:dyDescent="0.2">
      <c r="B2" s="14"/>
    </row>
    <row r="3" spans="1:15" x14ac:dyDescent="0.2">
      <c r="B3" s="14"/>
    </row>
    <row r="4" spans="1:15" x14ac:dyDescent="0.2">
      <c r="B4" s="14"/>
    </row>
    <row r="5" spans="1:15" x14ac:dyDescent="0.2">
      <c r="B5" s="14"/>
    </row>
    <row r="6" spans="1:15" x14ac:dyDescent="0.2">
      <c r="B6" s="14"/>
    </row>
    <row r="7" spans="1:15" x14ac:dyDescent="0.2">
      <c r="B7" s="14"/>
    </row>
    <row r="8" spans="1:15" x14ac:dyDescent="0.2">
      <c r="B8" s="14"/>
    </row>
  </sheetData>
  <autoFilter ref="A1:O2" xr:uid="{DE88191A-C183-4D8E-8EDC-3CEA26F59096}"/>
  <printOptions gridLines="1"/>
  <pageMargins left="0.25" right="0.25" top="0.75" bottom="0.75" header="0.3" footer="0.3"/>
  <pageSetup scale="77" fitToWidth="3" fitToHeight="999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showInputMessage="1" showErrorMessage="1" xr:uid="{D7A855C3-6F2D-4E81-B975-A3F020F62D5A}">
          <x14:formula1>
            <xm:f>'Lookup Tables'!$A$2:$A$11</xm:f>
          </x14:formula1>
          <xm:sqref>F2:F100</xm:sqref>
        </x14:dataValidation>
        <x14:dataValidation type="list" showInputMessage="1" showErrorMessage="1" xr:uid="{EF8C456E-5B11-4878-8045-B6A37E20302B}">
          <x14:formula1>
            <xm:f>'Lookup Tables'!$B$2:$B$6</xm:f>
          </x14:formula1>
          <xm:sqref>G2:G100</xm:sqref>
        </x14:dataValidation>
        <x14:dataValidation type="list" showInputMessage="1" showErrorMessage="1" xr:uid="{0B4791B0-4D5E-4B0B-BFB7-9ED03D40038F}">
          <x14:formula1>
            <xm:f>'Lookup Tables'!$C$2:$C$8</xm:f>
          </x14:formula1>
          <xm:sqref>H2:H100</xm:sqref>
        </x14:dataValidation>
        <x14:dataValidation type="list" showInputMessage="1" showErrorMessage="1" xr:uid="{7040641A-8B0F-47B4-BD71-BD98C937418D}">
          <x14:formula1>
            <xm:f>'Lookup Tables'!$D$2:$D$28</xm:f>
          </x14:formula1>
          <xm:sqref>I2:I100</xm:sqref>
        </x14:dataValidation>
        <x14:dataValidation type="list" allowBlank="1" showInputMessage="1" showErrorMessage="1" xr:uid="{93A13CD0-285D-4AE8-8347-C15B07CBD043}">
          <x14:formula1>
            <xm:f>'Lookup Tables'!$D$2:$D$28</xm:f>
          </x14:formula1>
          <xm:sqref>J2:M100</xm:sqref>
        </x14:dataValidation>
        <x14:dataValidation type="list" showInputMessage="1" showErrorMessage="1" xr:uid="{8E560FC2-04FF-4F29-B4A2-199CD1EF18D1}">
          <x14:formula1>
            <xm:f>'Lookup Tables'!$E$2:$E$9</xm:f>
          </x14:formula1>
          <xm:sqref>N2:N100</xm:sqref>
        </x14:dataValidation>
        <x14:dataValidation type="list" showInputMessage="1" showErrorMessage="1" xr:uid="{85D30E01-14D9-4790-B636-9EC80D99CE9C}">
          <x14:formula1>
            <xm:f>'Lookup Tables'!$F$2:$F$3</xm:f>
          </x14:formula1>
          <xm:sqref>O2:O100</xm:sqref>
        </x14:dataValidation>
        <x14:dataValidation type="list" allowBlank="1" showInputMessage="1" showErrorMessage="1" xr:uid="{DC7FD1BB-BD4C-4DE7-8639-A01FACE2F69B}">
          <x14:formula1>
            <xm:f>'Lookup Tables'!$E$14:$E$15</xm:f>
          </x14:formula1>
          <xm:sqref>D2:D100</xm:sqref>
        </x14:dataValidation>
        <x14:dataValidation type="list" allowBlank="1" showInputMessage="1" showErrorMessage="1" xr:uid="{086A2597-5FD9-4923-8596-18A9CF650688}">
          <x14:formula1>
            <xm:f>'Lookup Tables'!$E$18:$E$19</xm:f>
          </x14:formula1>
          <xm:sqref>E2:E100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A4A8-E66F-4B29-91C2-169F29482295}">
  <sheetPr>
    <pageSetUpPr fitToPage="1"/>
  </sheetPr>
  <dimension ref="A1:AR100"/>
  <sheetViews>
    <sheetView showZeros="0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8" sqref="D8"/>
    </sheetView>
  </sheetViews>
  <sheetFormatPr defaultColWidth="9.140625" defaultRowHeight="14.25" x14ac:dyDescent="0.2"/>
  <cols>
    <col min="1" max="1" width="14.28515625" style="5" customWidth="1"/>
    <col min="2" max="2" width="27.42578125" style="4" customWidth="1"/>
    <col min="3" max="3" width="38.140625" style="4" customWidth="1"/>
    <col min="4" max="26" width="28.7109375" style="6" customWidth="1"/>
    <col min="27" max="32" width="28.7109375" style="4" customWidth="1"/>
    <col min="33" max="43" width="28.7109375" style="15" customWidth="1"/>
    <col min="44" max="44" width="28.7109375" style="6" customWidth="1"/>
    <col min="45" max="58" width="28.7109375" style="4" customWidth="1"/>
    <col min="59" max="16384" width="9.140625" style="4"/>
  </cols>
  <sheetData>
    <row r="1" spans="1:43" ht="15.75" x14ac:dyDescent="0.25">
      <c r="A1" s="45" t="s">
        <v>0</v>
      </c>
      <c r="B1" s="34"/>
      <c r="C1" s="47" t="s">
        <v>2</v>
      </c>
      <c r="D1" s="42" t="s">
        <v>15</v>
      </c>
      <c r="E1" s="43"/>
      <c r="F1" s="43"/>
      <c r="G1" s="43"/>
      <c r="H1" s="44"/>
      <c r="I1" s="51" t="s">
        <v>16</v>
      </c>
      <c r="J1" s="52"/>
      <c r="K1" s="52"/>
      <c r="L1" s="53"/>
      <c r="M1" s="54" t="s">
        <v>17</v>
      </c>
      <c r="N1" s="55"/>
      <c r="O1" s="55"/>
      <c r="P1" s="55"/>
      <c r="Q1" s="55"/>
      <c r="R1" s="55"/>
      <c r="S1" s="55"/>
      <c r="T1" s="55"/>
      <c r="U1" s="55"/>
      <c r="V1" s="56"/>
      <c r="W1" s="57" t="s">
        <v>18</v>
      </c>
      <c r="X1" s="58"/>
      <c r="Y1" s="58"/>
      <c r="Z1" s="58"/>
      <c r="AA1" s="58"/>
      <c r="AB1" s="58"/>
      <c r="AC1" s="59"/>
      <c r="AD1" s="60" t="s">
        <v>19</v>
      </c>
      <c r="AE1" s="61"/>
      <c r="AF1" s="62"/>
      <c r="AG1" s="48" t="s">
        <v>20</v>
      </c>
      <c r="AH1" s="49"/>
      <c r="AI1" s="49"/>
      <c r="AJ1" s="49"/>
      <c r="AK1" s="49"/>
      <c r="AL1" s="49"/>
      <c r="AM1" s="49"/>
      <c r="AN1" s="49"/>
      <c r="AO1" s="49"/>
      <c r="AP1" s="49"/>
      <c r="AQ1" s="50"/>
    </row>
    <row r="2" spans="1:43" ht="60.75" thickBot="1" x14ac:dyDescent="0.3">
      <c r="A2" s="46"/>
      <c r="B2" s="35" t="s">
        <v>1</v>
      </c>
      <c r="C2" s="47"/>
      <c r="D2" s="27" t="s">
        <v>21</v>
      </c>
      <c r="E2" s="28" t="s">
        <v>22</v>
      </c>
      <c r="F2" s="28" t="s">
        <v>23</v>
      </c>
      <c r="G2" s="28" t="s">
        <v>24</v>
      </c>
      <c r="H2" s="29" t="s">
        <v>25</v>
      </c>
      <c r="I2" s="26" t="s">
        <v>26</v>
      </c>
      <c r="J2" s="16" t="s">
        <v>27</v>
      </c>
      <c r="K2" s="16" t="s">
        <v>28</v>
      </c>
      <c r="L2" s="17" t="s">
        <v>29</v>
      </c>
      <c r="M2" s="18" t="s">
        <v>30</v>
      </c>
      <c r="N2" s="19" t="s">
        <v>31</v>
      </c>
      <c r="O2" s="19" t="s">
        <v>32</v>
      </c>
      <c r="P2" s="19" t="s">
        <v>162</v>
      </c>
      <c r="Q2" s="19" t="s">
        <v>33</v>
      </c>
      <c r="R2" s="19" t="s">
        <v>34</v>
      </c>
      <c r="S2" s="19" t="s">
        <v>35</v>
      </c>
      <c r="T2" s="19" t="s">
        <v>36</v>
      </c>
      <c r="U2" s="19" t="s">
        <v>37</v>
      </c>
      <c r="V2" s="20" t="s">
        <v>38</v>
      </c>
      <c r="W2" s="21" t="s">
        <v>39</v>
      </c>
      <c r="X2" s="22" t="s">
        <v>40</v>
      </c>
      <c r="Y2" s="22" t="s">
        <v>41</v>
      </c>
      <c r="Z2" s="22" t="s">
        <v>42</v>
      </c>
      <c r="AA2" s="22" t="s">
        <v>43</v>
      </c>
      <c r="AB2" s="22" t="s">
        <v>44</v>
      </c>
      <c r="AC2" s="23" t="s">
        <v>45</v>
      </c>
      <c r="AD2" s="24" t="s">
        <v>46</v>
      </c>
      <c r="AE2" s="25" t="s">
        <v>47</v>
      </c>
      <c r="AF2" s="30" t="s">
        <v>48</v>
      </c>
      <c r="AG2" s="31" t="s">
        <v>49</v>
      </c>
      <c r="AH2" s="32" t="s">
        <v>50</v>
      </c>
      <c r="AI2" s="32" t="s">
        <v>51</v>
      </c>
      <c r="AJ2" s="32" t="s">
        <v>52</v>
      </c>
      <c r="AK2" s="32" t="s">
        <v>53</v>
      </c>
      <c r="AL2" s="32" t="s">
        <v>54</v>
      </c>
      <c r="AM2" s="32" t="s">
        <v>34</v>
      </c>
      <c r="AN2" s="32" t="s">
        <v>55</v>
      </c>
      <c r="AO2" s="32" t="s">
        <v>32</v>
      </c>
      <c r="AP2" s="32" t="s">
        <v>56</v>
      </c>
      <c r="AQ2" s="33" t="s">
        <v>57</v>
      </c>
    </row>
    <row r="3" spans="1:43" x14ac:dyDescent="0.2">
      <c r="B3" s="14"/>
    </row>
    <row r="4" spans="1:43" x14ac:dyDescent="0.2">
      <c r="B4" s="14"/>
    </row>
    <row r="5" spans="1:43" x14ac:dyDescent="0.2">
      <c r="B5" s="14"/>
    </row>
    <row r="6" spans="1:43" x14ac:dyDescent="0.2">
      <c r="B6" s="14"/>
    </row>
    <row r="7" spans="1:43" x14ac:dyDescent="0.2">
      <c r="B7" s="14"/>
    </row>
    <row r="8" spans="1:43" x14ac:dyDescent="0.2">
      <c r="B8" s="14"/>
    </row>
    <row r="9" spans="1:43" x14ac:dyDescent="0.2">
      <c r="B9" s="14"/>
    </row>
    <row r="10" spans="1:43" x14ac:dyDescent="0.2">
      <c r="B10" s="14"/>
    </row>
    <row r="11" spans="1:43" x14ac:dyDescent="0.2">
      <c r="B11" s="14"/>
      <c r="C11" s="14"/>
    </row>
    <row r="12" spans="1:43" x14ac:dyDescent="0.2">
      <c r="B12" s="14"/>
    </row>
    <row r="13" spans="1:43" x14ac:dyDescent="0.2">
      <c r="B13" s="14"/>
    </row>
    <row r="14" spans="1:43" x14ac:dyDescent="0.2">
      <c r="B14" s="14"/>
    </row>
    <row r="15" spans="1:43" x14ac:dyDescent="0.2">
      <c r="B15" s="14"/>
    </row>
    <row r="17" spans="2:2" x14ac:dyDescent="0.2">
      <c r="B17" s="14"/>
    </row>
    <row r="18" spans="2:2" x14ac:dyDescent="0.2">
      <c r="B18" s="14"/>
    </row>
    <row r="19" spans="2:2" x14ac:dyDescent="0.2">
      <c r="B19" s="14"/>
    </row>
    <row r="20" spans="2:2" x14ac:dyDescent="0.2">
      <c r="B20" s="14"/>
    </row>
    <row r="21" spans="2:2" x14ac:dyDescent="0.2">
      <c r="B21" s="14"/>
    </row>
    <row r="22" spans="2:2" x14ac:dyDescent="0.2">
      <c r="B22" s="14"/>
    </row>
    <row r="23" spans="2:2" x14ac:dyDescent="0.2">
      <c r="B23" s="14"/>
    </row>
    <row r="24" spans="2:2" x14ac:dyDescent="0.2">
      <c r="B24" s="14"/>
    </row>
    <row r="25" spans="2:2" x14ac:dyDescent="0.2">
      <c r="B25" s="14"/>
    </row>
    <row r="26" spans="2:2" x14ac:dyDescent="0.2">
      <c r="B26" s="14"/>
    </row>
    <row r="27" spans="2:2" x14ac:dyDescent="0.2">
      <c r="B27" s="14"/>
    </row>
    <row r="28" spans="2:2" x14ac:dyDescent="0.2">
      <c r="B28" s="14"/>
    </row>
    <row r="29" spans="2:2" x14ac:dyDescent="0.2">
      <c r="B29" s="14"/>
    </row>
    <row r="30" spans="2:2" x14ac:dyDescent="0.2">
      <c r="B30" s="14"/>
    </row>
    <row r="31" spans="2:2" x14ac:dyDescent="0.2">
      <c r="B31" s="14"/>
    </row>
    <row r="32" spans="2:2" x14ac:dyDescent="0.2">
      <c r="B32" s="14"/>
    </row>
    <row r="33" spans="2:2" x14ac:dyDescent="0.2">
      <c r="B33" s="14"/>
    </row>
    <row r="34" spans="2:2" x14ac:dyDescent="0.2">
      <c r="B34" s="14"/>
    </row>
    <row r="35" spans="2:2" x14ac:dyDescent="0.2">
      <c r="B35" s="14"/>
    </row>
    <row r="36" spans="2:2" x14ac:dyDescent="0.2">
      <c r="B36" s="14"/>
    </row>
    <row r="37" spans="2:2" x14ac:dyDescent="0.2">
      <c r="B37" s="14"/>
    </row>
    <row r="38" spans="2:2" x14ac:dyDescent="0.2">
      <c r="B38" s="14"/>
    </row>
    <row r="39" spans="2:2" x14ac:dyDescent="0.2">
      <c r="B39" s="14"/>
    </row>
    <row r="40" spans="2:2" x14ac:dyDescent="0.2">
      <c r="B40" s="14"/>
    </row>
    <row r="41" spans="2:2" x14ac:dyDescent="0.2">
      <c r="B41" s="14"/>
    </row>
    <row r="42" spans="2:2" x14ac:dyDescent="0.2">
      <c r="B42" s="14"/>
    </row>
    <row r="43" spans="2:2" x14ac:dyDescent="0.2">
      <c r="B43" s="14"/>
    </row>
    <row r="44" spans="2:2" x14ac:dyDescent="0.2">
      <c r="B44" s="14"/>
    </row>
    <row r="45" spans="2:2" x14ac:dyDescent="0.2">
      <c r="B45" s="14"/>
    </row>
    <row r="46" spans="2:2" x14ac:dyDescent="0.2">
      <c r="B46" s="14"/>
    </row>
    <row r="47" spans="2:2" x14ac:dyDescent="0.2">
      <c r="B47" s="14"/>
    </row>
    <row r="48" spans="2:2" x14ac:dyDescent="0.2">
      <c r="B48" s="14"/>
    </row>
    <row r="49" spans="1:43" x14ac:dyDescent="0.2">
      <c r="B49" s="14"/>
    </row>
    <row r="50" spans="1:43" s="6" customFormat="1" x14ac:dyDescent="0.2">
      <c r="A50" s="5"/>
      <c r="B50" s="14"/>
      <c r="C50" s="4"/>
      <c r="AA50" s="4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1:43" s="6" customFormat="1" x14ac:dyDescent="0.2">
      <c r="A51" s="5"/>
      <c r="B51" s="14"/>
      <c r="C51" s="4"/>
      <c r="AA51" s="4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1:43" s="6" customFormat="1" x14ac:dyDescent="0.2">
      <c r="A52" s="5"/>
      <c r="B52" s="14"/>
      <c r="C52" s="4"/>
      <c r="AA52" s="4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1:43" s="6" customFormat="1" x14ac:dyDescent="0.2">
      <c r="A53" s="5"/>
      <c r="B53" s="14"/>
      <c r="C53" s="4"/>
      <c r="AA53" s="4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1:43" s="6" customFormat="1" x14ac:dyDescent="0.2">
      <c r="A54" s="5"/>
      <c r="B54" s="14"/>
      <c r="C54" s="4"/>
      <c r="AA54" s="4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1:43" s="6" customFormat="1" x14ac:dyDescent="0.2">
      <c r="A55" s="5"/>
      <c r="B55" s="14"/>
      <c r="C55" s="4"/>
      <c r="AA55" s="4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1:43" s="6" customFormat="1" x14ac:dyDescent="0.2">
      <c r="A56" s="5"/>
      <c r="B56" s="14"/>
      <c r="C56" s="4"/>
      <c r="AA56" s="4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3" s="6" customFormat="1" x14ac:dyDescent="0.2">
      <c r="A57" s="5"/>
      <c r="B57" s="14"/>
      <c r="C57" s="4"/>
      <c r="AA57" s="4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3" s="6" customFormat="1" x14ac:dyDescent="0.2">
      <c r="A58" s="5"/>
      <c r="B58" s="14"/>
      <c r="C58" s="4"/>
      <c r="AA58" s="4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3" s="6" customFormat="1" x14ac:dyDescent="0.2">
      <c r="A59" s="5"/>
      <c r="B59" s="14"/>
      <c r="C59" s="4"/>
      <c r="AA59" s="4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3" s="6" customFormat="1" x14ac:dyDescent="0.2">
      <c r="A60" s="5"/>
      <c r="B60" s="14"/>
      <c r="C60" s="4"/>
      <c r="AA60" s="4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1:43" s="6" customFormat="1" x14ac:dyDescent="0.2">
      <c r="A61" s="5"/>
      <c r="B61" s="14"/>
      <c r="C61" s="4"/>
      <c r="AA61" s="4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1:43" s="6" customFormat="1" x14ac:dyDescent="0.2">
      <c r="A62" s="5"/>
      <c r="B62" s="14"/>
      <c r="C62" s="4"/>
      <c r="AA62" s="4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1:43" s="6" customFormat="1" x14ac:dyDescent="0.2">
      <c r="A63" s="5"/>
      <c r="B63" s="14"/>
      <c r="C63" s="4"/>
      <c r="AA63" s="4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1:43" s="6" customFormat="1" x14ac:dyDescent="0.2">
      <c r="A64" s="5"/>
      <c r="B64" s="14"/>
      <c r="C64" s="4"/>
      <c r="AA64" s="4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1:43" s="6" customFormat="1" x14ac:dyDescent="0.2">
      <c r="A65" s="5"/>
      <c r="B65" s="14"/>
      <c r="C65" s="4"/>
      <c r="AA65" s="4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1:43" s="6" customFormat="1" x14ac:dyDescent="0.2">
      <c r="A66" s="5"/>
      <c r="B66" s="14"/>
      <c r="C66" s="4"/>
      <c r="AA66" s="4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1:43" s="6" customFormat="1" x14ac:dyDescent="0.2">
      <c r="A67" s="5"/>
      <c r="B67" s="14"/>
      <c r="C67" s="4"/>
      <c r="AA67" s="4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1:43" s="6" customFormat="1" x14ac:dyDescent="0.2">
      <c r="A68" s="5"/>
      <c r="B68" s="14"/>
      <c r="C68" s="4"/>
      <c r="AA68" s="4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1:43" s="6" customFormat="1" x14ac:dyDescent="0.2">
      <c r="A69" s="5"/>
      <c r="B69" s="14"/>
      <c r="C69" s="4"/>
      <c r="AA69" s="4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1:43" s="6" customFormat="1" x14ac:dyDescent="0.2">
      <c r="A70" s="5"/>
      <c r="B70" s="14"/>
      <c r="C70" s="4"/>
      <c r="AA70" s="4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1:43" s="6" customFormat="1" x14ac:dyDescent="0.2">
      <c r="A71" s="5"/>
      <c r="B71" s="14"/>
      <c r="C71" s="4"/>
      <c r="AA71" s="4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1:43" s="6" customFormat="1" x14ac:dyDescent="0.2">
      <c r="A72" s="5"/>
      <c r="B72" s="14"/>
      <c r="C72" s="4"/>
      <c r="AA72" s="4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1:43" s="6" customFormat="1" x14ac:dyDescent="0.2">
      <c r="A73" s="5"/>
      <c r="B73" s="14"/>
      <c r="C73" s="4"/>
      <c r="AA73" s="4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1:43" s="6" customFormat="1" x14ac:dyDescent="0.2">
      <c r="A74" s="5"/>
      <c r="B74" s="14"/>
      <c r="C74" s="4"/>
      <c r="AA74" s="4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1:43" s="6" customFormat="1" x14ac:dyDescent="0.2">
      <c r="A75" s="5"/>
      <c r="B75" s="14"/>
      <c r="C75" s="4"/>
      <c r="AA75" s="4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1:43" s="6" customFormat="1" x14ac:dyDescent="0.2">
      <c r="A76" s="5"/>
      <c r="B76" s="14"/>
      <c r="C76" s="4"/>
      <c r="AA76" s="4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1:43" s="6" customFormat="1" x14ac:dyDescent="0.2">
      <c r="A77" s="5"/>
      <c r="B77" s="14"/>
      <c r="C77" s="4"/>
      <c r="AA77" s="4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1:43" s="6" customFormat="1" x14ac:dyDescent="0.2">
      <c r="A78" s="5"/>
      <c r="B78" s="14"/>
      <c r="C78" s="4"/>
      <c r="AA78" s="4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1:43" s="6" customFormat="1" x14ac:dyDescent="0.2">
      <c r="A79" s="5"/>
      <c r="B79" s="14"/>
      <c r="C79" s="4"/>
      <c r="AA79" s="4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1:43" s="6" customFormat="1" x14ac:dyDescent="0.2">
      <c r="A80" s="5"/>
      <c r="B80" s="14"/>
      <c r="C80" s="4"/>
      <c r="AA80" s="4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1:43" s="6" customFormat="1" x14ac:dyDescent="0.2">
      <c r="A81" s="5"/>
      <c r="B81" s="14"/>
      <c r="C81" s="4"/>
      <c r="AA81" s="4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1:43" s="6" customFormat="1" x14ac:dyDescent="0.2">
      <c r="A82" s="5"/>
      <c r="B82" s="14"/>
      <c r="C82" s="4"/>
      <c r="AA82" s="4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1:43" s="6" customFormat="1" x14ac:dyDescent="0.2">
      <c r="A83" s="5"/>
      <c r="B83" s="14"/>
      <c r="C83" s="4"/>
      <c r="AA83" s="4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1:43" s="6" customFormat="1" x14ac:dyDescent="0.2">
      <c r="A84" s="5"/>
      <c r="B84" s="14"/>
      <c r="C84" s="4"/>
      <c r="AA84" s="4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1:43" s="6" customFormat="1" x14ac:dyDescent="0.2">
      <c r="A85" s="5"/>
      <c r="B85" s="14"/>
      <c r="C85" s="4"/>
      <c r="AA85" s="4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1:43" s="6" customFormat="1" x14ac:dyDescent="0.2">
      <c r="A86" s="5"/>
      <c r="B86" s="14"/>
      <c r="C86" s="4"/>
      <c r="AA86" s="4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1:43" s="6" customFormat="1" x14ac:dyDescent="0.2">
      <c r="A87" s="5"/>
      <c r="B87" s="14"/>
      <c r="C87" s="4"/>
      <c r="AA87" s="4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1:43" s="6" customFormat="1" x14ac:dyDescent="0.2">
      <c r="A88" s="5"/>
      <c r="B88" s="14"/>
      <c r="C88" s="4"/>
      <c r="AA88" s="4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1:43" s="6" customFormat="1" x14ac:dyDescent="0.2">
      <c r="A89" s="5"/>
      <c r="B89" s="14"/>
      <c r="C89" s="4"/>
      <c r="AA89" s="4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1:43" s="6" customFormat="1" x14ac:dyDescent="0.2">
      <c r="A90" s="5"/>
      <c r="B90" s="14"/>
      <c r="C90" s="4"/>
      <c r="AA90" s="4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1:43" s="6" customFormat="1" x14ac:dyDescent="0.2">
      <c r="A91" s="5"/>
      <c r="B91" s="14"/>
      <c r="C91" s="4"/>
      <c r="AA91" s="4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1:43" s="6" customFormat="1" x14ac:dyDescent="0.2">
      <c r="A92" s="5"/>
      <c r="B92" s="14"/>
      <c r="C92" s="4"/>
      <c r="AA92" s="4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1:43" s="6" customFormat="1" x14ac:dyDescent="0.2">
      <c r="A93" s="5"/>
      <c r="B93" s="14"/>
      <c r="C93" s="4"/>
      <c r="AA93" s="4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1:43" s="6" customFormat="1" x14ac:dyDescent="0.2">
      <c r="A94" s="5"/>
      <c r="B94" s="14"/>
      <c r="C94" s="4"/>
      <c r="AA94" s="4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1:43" s="6" customFormat="1" x14ac:dyDescent="0.2">
      <c r="A95" s="5"/>
      <c r="B95" s="14"/>
      <c r="C95" s="4"/>
      <c r="AA95" s="4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1:43" s="6" customFormat="1" x14ac:dyDescent="0.2">
      <c r="A96" s="5"/>
      <c r="B96" s="14"/>
      <c r="C96" s="4"/>
      <c r="AA96" s="4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1:43" s="6" customFormat="1" x14ac:dyDescent="0.2">
      <c r="A97" s="5"/>
      <c r="B97" s="14"/>
      <c r="C97" s="4"/>
      <c r="AA97" s="4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1:43" s="6" customFormat="1" x14ac:dyDescent="0.2">
      <c r="A98" s="5"/>
      <c r="B98" s="14"/>
      <c r="C98" s="4"/>
      <c r="AA98" s="4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1:43" s="6" customFormat="1" x14ac:dyDescent="0.2">
      <c r="A99" s="5"/>
      <c r="B99" s="14"/>
      <c r="C99" s="4"/>
      <c r="AA99" s="4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1:43" s="6" customFormat="1" x14ac:dyDescent="0.2">
      <c r="A100" s="5"/>
      <c r="B100" s="14"/>
      <c r="C100" s="4"/>
      <c r="AA100" s="4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</sheetData>
  <dataConsolidate/>
  <mergeCells count="8">
    <mergeCell ref="D1:H1"/>
    <mergeCell ref="A1:A2"/>
    <mergeCell ref="C1:C2"/>
    <mergeCell ref="AG1:AQ1"/>
    <mergeCell ref="I1:L1"/>
    <mergeCell ref="M1:V1"/>
    <mergeCell ref="W1:AC1"/>
    <mergeCell ref="AD1:AF1"/>
  </mergeCells>
  <printOptions gridLines="1"/>
  <pageMargins left="0.25" right="0.25" top="0.75" bottom="0.75" header="0.3" footer="0.3"/>
  <pageSetup scale="42" fitToWidth="4" fitToHeight="99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2F7EBE1-3905-42A4-8850-87E379A7A00D}">
          <x14:formula1>
            <xm:f>'Lookup Tables'!$G$2:$G$6</xm:f>
          </x14:formula1>
          <xm:sqref>D3:H100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D42F7-383A-4506-BD55-7B62F057F524}">
  <dimension ref="A1:G138"/>
  <sheetViews>
    <sheetView zoomScale="115" zoomScaleNormal="115" workbookViewId="0">
      <selection activeCell="C13" sqref="C13"/>
    </sheetView>
  </sheetViews>
  <sheetFormatPr defaultColWidth="9.140625" defaultRowHeight="14.25" x14ac:dyDescent="0.2"/>
  <cols>
    <col min="1" max="1" width="73.140625" style="6" bestFit="1" customWidth="1"/>
    <col min="2" max="2" width="8.140625" style="4" bestFit="1" customWidth="1"/>
    <col min="3" max="16384" width="9.140625" style="4"/>
  </cols>
  <sheetData>
    <row r="1" spans="1:7" ht="28.5" x14ac:dyDescent="0.2">
      <c r="A1" s="6" t="s">
        <v>60</v>
      </c>
      <c r="B1" s="4">
        <f>COUNTIF(Demographics!$A$2:$A$100,"&lt;&gt;"&amp;"")</f>
        <v>0</v>
      </c>
      <c r="G1" s="4" t="s">
        <v>164</v>
      </c>
    </row>
    <row r="3" spans="1:7" x14ac:dyDescent="0.2">
      <c r="A3" s="6" t="s">
        <v>61</v>
      </c>
      <c r="B3" s="4">
        <f>COUNTIF(Demographics!$D$2:$D$100,"Yes")</f>
        <v>0</v>
      </c>
    </row>
    <row r="5" spans="1:7" ht="29.25" x14ac:dyDescent="0.2">
      <c r="A5" s="6" t="s">
        <v>62</v>
      </c>
      <c r="B5" s="4">
        <f>COUNTIF(Demographics!$E$2:$E$100,"Yes")</f>
        <v>0</v>
      </c>
    </row>
    <row r="7" spans="1:7" ht="15" x14ac:dyDescent="0.25">
      <c r="A7" s="36" t="s">
        <v>5</v>
      </c>
      <c r="B7" s="9" t="s">
        <v>63</v>
      </c>
    </row>
    <row r="8" spans="1:7" ht="15" x14ac:dyDescent="0.2">
      <c r="A8" s="11" t="s">
        <v>64</v>
      </c>
      <c r="B8" s="4">
        <f>COUNTIF(Demographics!$F$2:$F$100,"American Indian/Alaskan Native")</f>
        <v>0</v>
      </c>
    </row>
    <row r="9" spans="1:7" ht="15" x14ac:dyDescent="0.2">
      <c r="A9" s="11" t="s">
        <v>65</v>
      </c>
      <c r="B9" s="4">
        <f>COUNTIF(Demographics!$F$2:$F$100,"Asian")</f>
        <v>0</v>
      </c>
    </row>
    <row r="10" spans="1:7" ht="15" x14ac:dyDescent="0.2">
      <c r="A10" s="11" t="s">
        <v>66</v>
      </c>
      <c r="B10" s="4">
        <f>COUNTIF(Demographics!$F$2:$F$100,"Black/African American")</f>
        <v>0</v>
      </c>
    </row>
    <row r="11" spans="1:7" ht="15" x14ac:dyDescent="0.2">
      <c r="A11" s="11" t="s">
        <v>67</v>
      </c>
      <c r="B11" s="4">
        <f>COUNTIF(Demographics!$F$2:$F$100,"*Hispanic*")</f>
        <v>0</v>
      </c>
    </row>
    <row r="12" spans="1:7" ht="15" x14ac:dyDescent="0.2">
      <c r="A12" s="11" t="s">
        <v>68</v>
      </c>
      <c r="B12" s="4">
        <f>COUNTIF(Demographics!$F$2:$F$100,"Native Hawaiian/Other Pacific Islander")</f>
        <v>0</v>
      </c>
    </row>
    <row r="13" spans="1:7" ht="15" x14ac:dyDescent="0.2">
      <c r="A13" s="11" t="s">
        <v>69</v>
      </c>
      <c r="B13" s="4">
        <f>COUNTIF(Demographics!$F$2:$F$100,"White Non-Latino/Caucasian")</f>
        <v>0</v>
      </c>
    </row>
    <row r="14" spans="1:7" ht="15" x14ac:dyDescent="0.2">
      <c r="A14" s="11" t="s">
        <v>70</v>
      </c>
      <c r="B14" s="4">
        <f>COUNTIF(Demographics!$F$2:$F$100,"Some Other Race")</f>
        <v>0</v>
      </c>
    </row>
    <row r="15" spans="1:7" ht="15" x14ac:dyDescent="0.2">
      <c r="A15" s="11" t="s">
        <v>71</v>
      </c>
      <c r="B15" s="4">
        <f>COUNTIF(Demographics!$F$2:$F$100,"Multiple Races")</f>
        <v>0</v>
      </c>
    </row>
    <row r="16" spans="1:7" ht="15" x14ac:dyDescent="0.2">
      <c r="A16" s="11" t="s">
        <v>72</v>
      </c>
      <c r="B16" s="4">
        <f>COUNTIF(Demographics!$F$2:$F$100,"Not Reported")</f>
        <v>0</v>
      </c>
    </row>
    <row r="17" spans="1:2" ht="15" x14ac:dyDescent="0.2">
      <c r="A17" s="11" t="s">
        <v>73</v>
      </c>
      <c r="B17" s="4">
        <f>COUNTIF(Demographics!$F$2:$F$100,"Not Tracked")</f>
        <v>0</v>
      </c>
    </row>
    <row r="20" spans="1:2" ht="15.75" x14ac:dyDescent="0.25">
      <c r="A20" s="37" t="s">
        <v>74</v>
      </c>
      <c r="B20" s="9" t="s">
        <v>63</v>
      </c>
    </row>
    <row r="21" spans="1:2" ht="15" x14ac:dyDescent="0.2">
      <c r="A21" s="11" t="s">
        <v>75</v>
      </c>
      <c r="B21" s="4">
        <f>COUNTIF(Demographics!$G$2:$G$100,"Male")</f>
        <v>0</v>
      </c>
    </row>
    <row r="22" spans="1:2" ht="15" x14ac:dyDescent="0.2">
      <c r="A22" s="11" t="s">
        <v>76</v>
      </c>
      <c r="B22" s="4">
        <f>COUNTIF(Demographics!$G$2:$G$100,"Female")</f>
        <v>0</v>
      </c>
    </row>
    <row r="23" spans="1:2" ht="15" x14ac:dyDescent="0.2">
      <c r="A23" s="11" t="s">
        <v>77</v>
      </c>
      <c r="B23" s="4">
        <f>COUNTIF(Demographics!$G$2:$G$100,"Other")</f>
        <v>0</v>
      </c>
    </row>
    <row r="24" spans="1:2" ht="15" x14ac:dyDescent="0.2">
      <c r="A24" s="11" t="s">
        <v>72</v>
      </c>
      <c r="B24" s="4">
        <f>COUNTIF(Demographics!$G$2:$G$100,"Not Reported")</f>
        <v>0</v>
      </c>
    </row>
    <row r="25" spans="1:2" ht="15" x14ac:dyDescent="0.2">
      <c r="A25" s="11" t="s">
        <v>73</v>
      </c>
      <c r="B25" s="4">
        <f>COUNTIF(Demographics!$G$2:$G$100,"Not Tracked")</f>
        <v>0</v>
      </c>
    </row>
    <row r="27" spans="1:2" ht="15.75" x14ac:dyDescent="0.25">
      <c r="A27" s="37" t="s">
        <v>7</v>
      </c>
    </row>
    <row r="28" spans="1:2" ht="15" x14ac:dyDescent="0.2">
      <c r="A28" s="11" t="s">
        <v>78</v>
      </c>
      <c r="B28" s="4">
        <f>COUNTIF(Demographics!$H$2:$H$100,"0-12")</f>
        <v>0</v>
      </c>
    </row>
    <row r="29" spans="1:2" ht="15" x14ac:dyDescent="0.2">
      <c r="A29" s="11" t="s">
        <v>79</v>
      </c>
      <c r="B29" s="4">
        <f>COUNTIF(Demographics!$H$2:$H$100,"13-17")</f>
        <v>0</v>
      </c>
    </row>
    <row r="30" spans="1:2" ht="15" x14ac:dyDescent="0.2">
      <c r="A30" s="11" t="s">
        <v>80</v>
      </c>
      <c r="B30" s="4">
        <f>COUNTIF(Demographics!$H$2:$H$100,"18-24")</f>
        <v>0</v>
      </c>
    </row>
    <row r="31" spans="1:2" ht="15" x14ac:dyDescent="0.2">
      <c r="A31" s="11" t="s">
        <v>81</v>
      </c>
      <c r="B31" s="4">
        <f>COUNTIF(Demographics!$H$2:$H$100,"25-59")</f>
        <v>0</v>
      </c>
    </row>
    <row r="32" spans="1:2" ht="15" x14ac:dyDescent="0.2">
      <c r="A32" s="11" t="s">
        <v>82</v>
      </c>
      <c r="B32" s="4">
        <f>COUNTIF(Demographics!$H$2:$H$100,"60 and older")</f>
        <v>0</v>
      </c>
    </row>
    <row r="33" spans="1:2" ht="15" x14ac:dyDescent="0.2">
      <c r="A33" s="11" t="s">
        <v>72</v>
      </c>
      <c r="B33" s="4">
        <f>COUNTIF(Demographics!$H$2:$H$100,"Not Reported")</f>
        <v>0</v>
      </c>
    </row>
    <row r="34" spans="1:2" ht="15" x14ac:dyDescent="0.2">
      <c r="A34" s="11" t="s">
        <v>73</v>
      </c>
      <c r="B34" s="4">
        <f>COUNTIF(Demographics!$H$2:$H$100,"Not Tracked")</f>
        <v>0</v>
      </c>
    </row>
    <row r="36" spans="1:2" ht="15.75" x14ac:dyDescent="0.25">
      <c r="A36" s="37" t="s">
        <v>83</v>
      </c>
    </row>
    <row r="37" spans="1:2" ht="15" x14ac:dyDescent="0.2">
      <c r="A37" s="11" t="s">
        <v>84</v>
      </c>
      <c r="B37" s="4">
        <f>COUNTIF(Demographics!$I$2:$M$100,"*Adult Physical*")</f>
        <v>0</v>
      </c>
    </row>
    <row r="38" spans="1:2" ht="15" x14ac:dyDescent="0.2">
      <c r="A38" s="11" t="s">
        <v>85</v>
      </c>
      <c r="B38" s="4">
        <f>COUNTIF(Demographics!$I$2:$M$100,"*Adult Sexual*")</f>
        <v>0</v>
      </c>
    </row>
    <row r="39" spans="1:2" ht="15" x14ac:dyDescent="0.2">
      <c r="A39" s="11" t="s">
        <v>86</v>
      </c>
      <c r="B39" s="4">
        <f>COUNTIF(Demographics!$I$2:$M$100,"*Adults Sexually Abused*")</f>
        <v>0</v>
      </c>
    </row>
    <row r="40" spans="1:2" x14ac:dyDescent="0.2">
      <c r="A40" s="38" t="s">
        <v>87</v>
      </c>
      <c r="B40" s="4">
        <f>COUNTIF(Demographics!$I$2:$M$100,"*Arson*")</f>
        <v>0</v>
      </c>
    </row>
    <row r="41" spans="1:2" x14ac:dyDescent="0.2">
      <c r="A41" s="38" t="s">
        <v>88</v>
      </c>
      <c r="B41" s="4">
        <f>COUNTIF(Demographics!$I$2:$M$100,"*Bullying*")</f>
        <v>0</v>
      </c>
    </row>
    <row r="42" spans="1:2" ht="15" x14ac:dyDescent="0.2">
      <c r="A42" s="11" t="s">
        <v>89</v>
      </c>
      <c r="B42" s="4">
        <f>COUNTIF(Demographics!$I$2:$M$100,"*Burglary*")</f>
        <v>0</v>
      </c>
    </row>
    <row r="43" spans="1:2" ht="15" x14ac:dyDescent="0.2">
      <c r="A43" s="11" t="s">
        <v>90</v>
      </c>
      <c r="B43" s="4">
        <f>COUNTIF(Demographics!$I$2:$M$100,"*Child Physical*")</f>
        <v>0</v>
      </c>
    </row>
    <row r="44" spans="1:2" ht="15" x14ac:dyDescent="0.2">
      <c r="A44" s="11" t="s">
        <v>91</v>
      </c>
      <c r="B44" s="4">
        <f>COUNTIF(Demographics!$I$2:$M$100,"*Child Pornography*")</f>
        <v>0</v>
      </c>
    </row>
    <row r="45" spans="1:2" ht="15" x14ac:dyDescent="0.2">
      <c r="A45" s="11" t="s">
        <v>92</v>
      </c>
      <c r="B45" s="4">
        <f>COUNTIF(Demographics!$I$2:$M$100,"*Child Sexual*")</f>
        <v>0</v>
      </c>
    </row>
    <row r="46" spans="1:2" ht="15" x14ac:dyDescent="0.2">
      <c r="A46" s="11" t="s">
        <v>93</v>
      </c>
      <c r="B46" s="4">
        <f>COUNTIF(Demographics!$I$2:$M$100,"*Domestic and/or Family*")</f>
        <v>0</v>
      </c>
    </row>
    <row r="47" spans="1:2" ht="15" x14ac:dyDescent="0.2">
      <c r="A47" s="11" t="s">
        <v>94</v>
      </c>
      <c r="B47" s="4">
        <f>COUNTIF(Demographics!$I$2:$M$100,"*DUI*")</f>
        <v>0</v>
      </c>
    </row>
    <row r="48" spans="1:2" ht="15" x14ac:dyDescent="0.2">
      <c r="A48" s="11" t="s">
        <v>95</v>
      </c>
      <c r="B48" s="4">
        <f>COUNTIF(Demographics!$I$2:$M$100,"*Elder*")</f>
        <v>0</v>
      </c>
    </row>
    <row r="49" spans="1:2" ht="15" x14ac:dyDescent="0.2">
      <c r="A49" s="13" t="s">
        <v>96</v>
      </c>
      <c r="B49" s="4">
        <f>COUNTIF(Demographics!$I$2:$M$100,"*Hate*")</f>
        <v>0</v>
      </c>
    </row>
    <row r="50" spans="1:2" ht="15" x14ac:dyDescent="0.2">
      <c r="A50" s="11" t="s">
        <v>97</v>
      </c>
      <c r="B50" s="4">
        <f>COUNTIF(Demographics!$I$2:$M$100,"*Labor*")</f>
        <v>0</v>
      </c>
    </row>
    <row r="51" spans="1:2" ht="15" x14ac:dyDescent="0.2">
      <c r="A51" s="11" t="s">
        <v>98</v>
      </c>
      <c r="B51" s="4">
        <f>COUNTIF(Demographics!$I$2:$M$100,"*Human Trafficking: Sex*")</f>
        <v>0</v>
      </c>
    </row>
    <row r="52" spans="1:2" ht="15" x14ac:dyDescent="0.2">
      <c r="A52" s="11" t="s">
        <v>99</v>
      </c>
      <c r="B52" s="4">
        <f>COUNTIF(Demographics!$I$2:$M$100,"*Identity*")</f>
        <v>0</v>
      </c>
    </row>
    <row r="53" spans="1:2" ht="15" x14ac:dyDescent="0.2">
      <c r="A53" s="11" t="s">
        <v>100</v>
      </c>
      <c r="B53" s="4">
        <f>COUNTIF(Demographics!$I$2:$M$100,"*non-custodial*")</f>
        <v>0</v>
      </c>
    </row>
    <row r="54" spans="1:2" ht="15" x14ac:dyDescent="0.2">
      <c r="A54" s="11" t="s">
        <v>101</v>
      </c>
      <c r="B54" s="4">
        <f>COUNTIF(Demographics!$I$2:$M$100,"*parental/custodial*")</f>
        <v>0</v>
      </c>
    </row>
    <row r="55" spans="1:2" ht="15" x14ac:dyDescent="0.2">
      <c r="A55" s="11" t="s">
        <v>102</v>
      </c>
      <c r="B55" s="4">
        <f>COUNTIF(Demographics!$I$2:$M$100,"*Mass Violence*")</f>
        <v>0</v>
      </c>
    </row>
    <row r="56" spans="1:2" ht="15" x14ac:dyDescent="0.2">
      <c r="A56" s="11" t="s">
        <v>103</v>
      </c>
      <c r="B56" s="4">
        <f>COUNTIF(Demographics!$I$2:$M$100,"*Vehicular*")</f>
        <v>0</v>
      </c>
    </row>
    <row r="57" spans="1:2" ht="15" x14ac:dyDescent="0.2">
      <c r="A57" s="11" t="s">
        <v>104</v>
      </c>
      <c r="B57" s="4">
        <f>COUNTIF(Demographics!$I$2:$M$100,"*Robbery*")</f>
        <v>0</v>
      </c>
    </row>
    <row r="58" spans="1:2" ht="15" x14ac:dyDescent="0.2">
      <c r="A58" s="11" t="s">
        <v>105</v>
      </c>
      <c r="B58" s="4">
        <f>COUNTIF(Demographics!$I$2:$M$100,"*Stalking*")</f>
        <v>0</v>
      </c>
    </row>
    <row r="59" spans="1:2" ht="15" x14ac:dyDescent="0.2">
      <c r="A59" s="11" t="s">
        <v>106</v>
      </c>
      <c r="B59" s="4">
        <f>COUNTIF(Demographics!$I$2:$M$100,"*Homicide*")</f>
        <v>0</v>
      </c>
    </row>
    <row r="60" spans="1:2" ht="15" x14ac:dyDescent="0.2">
      <c r="A60" s="11" t="s">
        <v>107</v>
      </c>
      <c r="B60" s="4">
        <f>COUNTIF(Demographics!$I$2:$M$100,"*Teen Dating*")</f>
        <v>0</v>
      </c>
    </row>
    <row r="61" spans="1:2" ht="15" x14ac:dyDescent="0.2">
      <c r="A61" s="11" t="s">
        <v>108</v>
      </c>
      <c r="B61" s="4">
        <f>COUNTIF(Demographics!$I$2:$M$100,"*Terrorism*")</f>
        <v>0</v>
      </c>
    </row>
    <row r="62" spans="1:2" ht="15" x14ac:dyDescent="0.2">
      <c r="A62" s="11" t="s">
        <v>109</v>
      </c>
      <c r="B62" s="4">
        <f>COUNTIF(Demographics!$I$2:$M$100,"*Violation of a Court*")</f>
        <v>0</v>
      </c>
    </row>
    <row r="63" spans="1:2" ht="15" x14ac:dyDescent="0.2">
      <c r="A63" s="11" t="s">
        <v>77</v>
      </c>
      <c r="B63" s="4">
        <f>COUNTIF(Demographics!$I$2:$M$100,"Other")</f>
        <v>0</v>
      </c>
    </row>
    <row r="66" spans="1:2" ht="15.75" x14ac:dyDescent="0.25">
      <c r="A66" s="37" t="s">
        <v>13</v>
      </c>
    </row>
    <row r="67" spans="1:2" ht="15" x14ac:dyDescent="0.2">
      <c r="A67" s="11" t="s">
        <v>110</v>
      </c>
      <c r="B67" s="4">
        <f>COUNTIF(Demographics!$N$2:$O$100,"*Deaf*")</f>
        <v>0</v>
      </c>
    </row>
    <row r="68" spans="1:2" ht="15" x14ac:dyDescent="0.2">
      <c r="A68" s="11" t="s">
        <v>111</v>
      </c>
      <c r="B68" s="4">
        <f>COUNTIF(Demographics!$N$2:$O$100,"*Homeless*")</f>
        <v>0</v>
      </c>
    </row>
    <row r="69" spans="1:2" ht="15" x14ac:dyDescent="0.2">
      <c r="A69" s="11" t="s">
        <v>112</v>
      </c>
      <c r="B69" s="4">
        <f>COUNTIF(Demographics!$N$2:$O$100,"*Immigrants*")</f>
        <v>0</v>
      </c>
    </row>
    <row r="70" spans="1:2" ht="15" x14ac:dyDescent="0.2">
      <c r="A70" s="11" t="s">
        <v>113</v>
      </c>
      <c r="B70" s="4">
        <f>COUNTIF(Demographics!$N$2:$O$100,"*LGBTQ*")</f>
        <v>0</v>
      </c>
    </row>
    <row r="71" spans="1:2" ht="15" x14ac:dyDescent="0.2">
      <c r="A71" s="11" t="s">
        <v>114</v>
      </c>
      <c r="B71" s="4">
        <f>COUNTIF(Demographics!$N$2:$O$100,"*Veterans*")</f>
        <v>0</v>
      </c>
    </row>
    <row r="72" spans="1:2" ht="15" x14ac:dyDescent="0.2">
      <c r="A72" s="11" t="s">
        <v>115</v>
      </c>
      <c r="B72" s="4">
        <f>COUNTIF(Demographics!$N$2:$O$100,"*Disabilities*")</f>
        <v>0</v>
      </c>
    </row>
    <row r="73" spans="1:2" ht="15" x14ac:dyDescent="0.2">
      <c r="A73" s="11" t="s">
        <v>116</v>
      </c>
      <c r="B73" s="4">
        <f>COUNTIF(Demographics!$N$2:$O$100,"*Limited English*")</f>
        <v>0</v>
      </c>
    </row>
    <row r="74" spans="1:2" ht="15" x14ac:dyDescent="0.2">
      <c r="A74" s="11" t="s">
        <v>77</v>
      </c>
      <c r="B74" s="4">
        <f>COUNTIF(Demographics!$N$2:$O$100,"Other")</f>
        <v>0</v>
      </c>
    </row>
    <row r="77" spans="1:2" ht="15.75" x14ac:dyDescent="0.25">
      <c r="A77" s="37" t="s">
        <v>117</v>
      </c>
    </row>
    <row r="78" spans="1:2" x14ac:dyDescent="0.2">
      <c r="A78" s="6" t="s">
        <v>118</v>
      </c>
      <c r="B78" s="4">
        <f>COUNTIF(Demographics!$O$2:$O$100,"Yes")</f>
        <v>0</v>
      </c>
    </row>
    <row r="81" spans="1:2" ht="15" x14ac:dyDescent="0.25">
      <c r="A81" s="36" t="s">
        <v>119</v>
      </c>
    </row>
    <row r="82" spans="1:2" x14ac:dyDescent="0.2">
      <c r="A82" s="6" t="s">
        <v>120</v>
      </c>
      <c r="B82" s="4">
        <f>COUNTIF(Services!$D$3:$H$100,"*Information*")</f>
        <v>0</v>
      </c>
    </row>
    <row r="83" spans="1:2" x14ac:dyDescent="0.2">
      <c r="A83" s="6" t="s">
        <v>121</v>
      </c>
      <c r="B83" s="4">
        <f>COUNTIF(Services!$D$3:$H$100,"*Personal Advocacy*")</f>
        <v>0</v>
      </c>
    </row>
    <row r="84" spans="1:2" x14ac:dyDescent="0.2">
      <c r="A84" s="6" t="s">
        <v>58</v>
      </c>
      <c r="B84" s="4">
        <f>COUNTIF(Services!$D$3:$H$100,"*Emotional*")</f>
        <v>0</v>
      </c>
    </row>
    <row r="85" spans="1:2" x14ac:dyDescent="0.2">
      <c r="A85" s="6" t="s">
        <v>59</v>
      </c>
      <c r="B85" s="4">
        <f>COUNTIF(Services!$D$3:$H$100,"*Shelter*")</f>
        <v>0</v>
      </c>
    </row>
    <row r="86" spans="1:2" x14ac:dyDescent="0.2">
      <c r="A86" s="6" t="s">
        <v>122</v>
      </c>
      <c r="B86" s="4">
        <f>COUNTIF(Services!$D$3:$H$100,"*Criminal/Civil*")</f>
        <v>0</v>
      </c>
    </row>
    <row r="89" spans="1:2" ht="15" x14ac:dyDescent="0.25">
      <c r="A89" s="39" t="s">
        <v>123</v>
      </c>
    </row>
    <row r="91" spans="1:2" ht="15" x14ac:dyDescent="0.25">
      <c r="A91" s="36" t="s">
        <v>120</v>
      </c>
      <c r="B91" s="8" t="s">
        <v>163</v>
      </c>
    </row>
    <row r="92" spans="1:2" x14ac:dyDescent="0.2">
      <c r="A92" s="6" t="s">
        <v>124</v>
      </c>
      <c r="B92" s="4">
        <f>SUM(Services!I$3:I$100)</f>
        <v>0</v>
      </c>
    </row>
    <row r="93" spans="1:2" x14ac:dyDescent="0.2">
      <c r="A93" s="6" t="s">
        <v>125</v>
      </c>
      <c r="B93" s="4">
        <f>SUM(Services!J$3:J$100)</f>
        <v>0</v>
      </c>
    </row>
    <row r="94" spans="1:2" x14ac:dyDescent="0.2">
      <c r="A94" s="6" t="s">
        <v>126</v>
      </c>
      <c r="B94" s="4">
        <f>SUM(Services!K$3:K$100)</f>
        <v>0</v>
      </c>
    </row>
    <row r="95" spans="1:2" x14ac:dyDescent="0.2">
      <c r="A95" s="6" t="s">
        <v>127</v>
      </c>
      <c r="B95" s="4">
        <f>SUM(Services!L$3:L$100)</f>
        <v>0</v>
      </c>
    </row>
    <row r="98" spans="1:2" ht="15" x14ac:dyDescent="0.25">
      <c r="A98" s="36" t="s">
        <v>128</v>
      </c>
    </row>
    <row r="99" spans="1:2" ht="15" x14ac:dyDescent="0.2">
      <c r="A99" s="40" t="s">
        <v>129</v>
      </c>
      <c r="B99" s="4">
        <f>SUM(Services!M$3:M$100)</f>
        <v>0</v>
      </c>
    </row>
    <row r="100" spans="1:2" ht="15" x14ac:dyDescent="0.2">
      <c r="A100" s="40" t="s">
        <v>130</v>
      </c>
      <c r="B100" s="4">
        <f>SUM(Services!N$3:N$100)</f>
        <v>0</v>
      </c>
    </row>
    <row r="101" spans="1:2" ht="15" x14ac:dyDescent="0.2">
      <c r="A101" s="40" t="s">
        <v>131</v>
      </c>
      <c r="B101" s="4">
        <f>SUM(Services!O$3:O$100)</f>
        <v>0</v>
      </c>
    </row>
    <row r="102" spans="1:2" ht="27.75" x14ac:dyDescent="0.2">
      <c r="A102" s="40" t="s">
        <v>132</v>
      </c>
      <c r="B102" s="4">
        <f>SUM(Services!P$3:P$100)</f>
        <v>0</v>
      </c>
    </row>
    <row r="103" spans="1:2" ht="30" x14ac:dyDescent="0.2">
      <c r="A103" s="40" t="s">
        <v>133</v>
      </c>
      <c r="B103" s="4">
        <f>SUM(Services!Q$3:Q$100)</f>
        <v>0</v>
      </c>
    </row>
    <row r="104" spans="1:2" ht="27.75" x14ac:dyDescent="0.2">
      <c r="A104" s="40" t="s">
        <v>134</v>
      </c>
      <c r="B104" s="4">
        <f>SUM(Services!R$3:R$100)</f>
        <v>0</v>
      </c>
    </row>
    <row r="105" spans="1:2" ht="15" x14ac:dyDescent="0.2">
      <c r="A105" s="40" t="s">
        <v>135</v>
      </c>
      <c r="B105" s="4">
        <f>SUM(Services!S$3:S$100)</f>
        <v>0</v>
      </c>
    </row>
    <row r="106" spans="1:2" ht="15" x14ac:dyDescent="0.2">
      <c r="A106" s="40" t="s">
        <v>136</v>
      </c>
      <c r="B106" s="4">
        <f>SUM(Services!T$3:T$100)</f>
        <v>0</v>
      </c>
    </row>
    <row r="107" spans="1:2" ht="15" x14ac:dyDescent="0.2">
      <c r="A107" s="40" t="s">
        <v>137</v>
      </c>
      <c r="B107" s="4">
        <f>SUM(Services!U$3:U$100)</f>
        <v>0</v>
      </c>
    </row>
    <row r="108" spans="1:2" ht="15" x14ac:dyDescent="0.2">
      <c r="A108" s="40" t="s">
        <v>138</v>
      </c>
      <c r="B108" s="4">
        <f>SUM(Services!V$3:V$100)</f>
        <v>0</v>
      </c>
    </row>
    <row r="111" spans="1:2" ht="15.75" x14ac:dyDescent="0.25">
      <c r="A111" s="41" t="s">
        <v>58</v>
      </c>
    </row>
    <row r="112" spans="1:2" ht="15" x14ac:dyDescent="0.2">
      <c r="A112" s="40" t="s">
        <v>139</v>
      </c>
      <c r="B112" s="4">
        <f>SUM(Services!W$3:W$100)</f>
        <v>0</v>
      </c>
    </row>
    <row r="113" spans="1:2" ht="15" x14ac:dyDescent="0.2">
      <c r="A113" s="40" t="s">
        <v>140</v>
      </c>
      <c r="B113" s="4">
        <f>SUM(Services!X$3:X$100)</f>
        <v>0</v>
      </c>
    </row>
    <row r="114" spans="1:2" ht="15" x14ac:dyDescent="0.2">
      <c r="A114" s="40" t="s">
        <v>141</v>
      </c>
      <c r="B114" s="4">
        <f>SUM(Services!Y$3:Y$100)</f>
        <v>0</v>
      </c>
    </row>
    <row r="115" spans="1:2" ht="15" x14ac:dyDescent="0.2">
      <c r="A115" s="40" t="s">
        <v>42</v>
      </c>
      <c r="B115" s="4">
        <f>SUM(Services!Z$3:Z$100)</f>
        <v>0</v>
      </c>
    </row>
    <row r="116" spans="1:2" ht="15" x14ac:dyDescent="0.2">
      <c r="A116" s="40" t="s">
        <v>142</v>
      </c>
      <c r="B116" s="4">
        <f>SUM(Services!AA$3:AA$100)</f>
        <v>0</v>
      </c>
    </row>
    <row r="117" spans="1:2" ht="15" x14ac:dyDescent="0.2">
      <c r="A117" s="40" t="s">
        <v>143</v>
      </c>
      <c r="B117" s="4">
        <f>SUM(Services!AB$3:AB$100)</f>
        <v>0</v>
      </c>
    </row>
    <row r="118" spans="1:2" ht="15" x14ac:dyDescent="0.2">
      <c r="A118" s="40" t="s">
        <v>144</v>
      </c>
      <c r="B118" s="4">
        <f>SUM(Services!AC$3:AC$100)</f>
        <v>0</v>
      </c>
    </row>
    <row r="121" spans="1:2" ht="15.75" x14ac:dyDescent="0.25">
      <c r="A121" s="41" t="s">
        <v>145</v>
      </c>
    </row>
    <row r="122" spans="1:2" ht="15" x14ac:dyDescent="0.2">
      <c r="A122" s="40" t="s">
        <v>146</v>
      </c>
      <c r="B122" s="4">
        <f>SUM(Services!AD$3:AD$100)</f>
        <v>0</v>
      </c>
    </row>
    <row r="123" spans="1:2" ht="15" x14ac:dyDescent="0.2">
      <c r="A123" s="40" t="s">
        <v>147</v>
      </c>
      <c r="B123" s="4">
        <f>SUM(Services!AE$3:AE$100)</f>
        <v>0</v>
      </c>
    </row>
    <row r="124" spans="1:2" ht="15" x14ac:dyDescent="0.2">
      <c r="A124" s="40" t="s">
        <v>148</v>
      </c>
      <c r="B124" s="4">
        <f>SUM(Services!AF$3:AF$100)</f>
        <v>0</v>
      </c>
    </row>
    <row r="127" spans="1:2" ht="15.75" x14ac:dyDescent="0.25">
      <c r="A127" s="41" t="s">
        <v>122</v>
      </c>
    </row>
    <row r="128" spans="1:2" ht="15" x14ac:dyDescent="0.2">
      <c r="A128" s="40" t="s">
        <v>149</v>
      </c>
      <c r="B128" s="4">
        <f>SUM(Services!AG$3:AG$100)</f>
        <v>0</v>
      </c>
    </row>
    <row r="129" spans="1:2" ht="15" x14ac:dyDescent="0.2">
      <c r="A129" s="40" t="s">
        <v>150</v>
      </c>
      <c r="B129" s="4">
        <f>SUM(Services!AH$3:AH$100)</f>
        <v>0</v>
      </c>
    </row>
    <row r="130" spans="1:2" ht="15" x14ac:dyDescent="0.2">
      <c r="A130" s="40" t="s">
        <v>151</v>
      </c>
      <c r="B130" s="4">
        <f>SUM(Services!AI$3:AI$100)</f>
        <v>0</v>
      </c>
    </row>
    <row r="131" spans="1:2" ht="15" x14ac:dyDescent="0.2">
      <c r="A131" s="40" t="s">
        <v>152</v>
      </c>
      <c r="B131" s="4">
        <f>SUM(Services!AJ$3:AJ$100)</f>
        <v>0</v>
      </c>
    </row>
    <row r="132" spans="1:2" ht="15" x14ac:dyDescent="0.2">
      <c r="A132" s="40" t="s">
        <v>153</v>
      </c>
      <c r="B132" s="4">
        <f>SUM(Services!AK$3:AK$100)</f>
        <v>0</v>
      </c>
    </row>
    <row r="133" spans="1:2" ht="15" x14ac:dyDescent="0.2">
      <c r="A133" s="40" t="s">
        <v>154</v>
      </c>
      <c r="B133" s="4">
        <f>SUM(Services!AL$3:AL$100)</f>
        <v>0</v>
      </c>
    </row>
    <row r="134" spans="1:2" ht="15" x14ac:dyDescent="0.2">
      <c r="A134" s="40" t="s">
        <v>155</v>
      </c>
      <c r="B134" s="4">
        <f>SUM(Services!AM$3:AM$100)</f>
        <v>0</v>
      </c>
    </row>
    <row r="135" spans="1:2" ht="15" x14ac:dyDescent="0.2">
      <c r="A135" s="40" t="s">
        <v>156</v>
      </c>
      <c r="B135" s="4">
        <f>SUM(Services!AN$3:AN$100)</f>
        <v>0</v>
      </c>
    </row>
    <row r="136" spans="1:2" ht="15" x14ac:dyDescent="0.2">
      <c r="A136" s="11" t="s">
        <v>131</v>
      </c>
      <c r="B136" s="4">
        <f>SUM(Services!AO$3:AO$100)</f>
        <v>0</v>
      </c>
    </row>
    <row r="137" spans="1:2" ht="15" x14ac:dyDescent="0.2">
      <c r="A137" s="11" t="s">
        <v>157</v>
      </c>
      <c r="B137" s="4">
        <f>SUM(Services!AP$3:AP$100)</f>
        <v>0</v>
      </c>
    </row>
    <row r="138" spans="1:2" ht="15" x14ac:dyDescent="0.2">
      <c r="A138" s="11" t="s">
        <v>158</v>
      </c>
      <c r="B138" s="4">
        <f>SUM(Services!AQ$3:AQ$100)</f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E2D9-8875-436F-9441-E3A7AF35ED3F}">
  <dimension ref="A1:L48"/>
  <sheetViews>
    <sheetView workbookViewId="0">
      <selection activeCell="C19" sqref="C19:C20"/>
    </sheetView>
  </sheetViews>
  <sheetFormatPr defaultColWidth="9.140625" defaultRowHeight="14.25" x14ac:dyDescent="0.2"/>
  <cols>
    <col min="1" max="1" width="55" style="4" customWidth="1"/>
    <col min="2" max="2" width="15.28515625" style="4" customWidth="1"/>
    <col min="3" max="3" width="14.5703125" style="4" customWidth="1"/>
    <col min="4" max="4" width="75.5703125" style="4" customWidth="1"/>
    <col min="5" max="5" width="50.28515625" style="4" customWidth="1"/>
    <col min="6" max="6" width="22.5703125" style="4" customWidth="1"/>
    <col min="7" max="7" width="40.7109375" style="4" customWidth="1"/>
    <col min="8" max="8" width="86.42578125" style="4" bestFit="1" customWidth="1"/>
    <col min="9" max="16384" width="9.140625" style="4"/>
  </cols>
  <sheetData>
    <row r="1" spans="1:7" ht="15" x14ac:dyDescent="0.25">
      <c r="A1" s="8" t="s">
        <v>5</v>
      </c>
      <c r="B1" s="8" t="s">
        <v>6</v>
      </c>
      <c r="C1" s="8" t="s">
        <v>7</v>
      </c>
      <c r="D1" s="8" t="s">
        <v>83</v>
      </c>
      <c r="E1" s="8" t="s">
        <v>13</v>
      </c>
      <c r="F1" s="8" t="s">
        <v>117</v>
      </c>
      <c r="G1" s="8" t="s">
        <v>159</v>
      </c>
    </row>
    <row r="2" spans="1:7" ht="15.75" customHeight="1" x14ac:dyDescent="0.2">
      <c r="A2" s="10" t="s">
        <v>64</v>
      </c>
      <c r="B2" s="4" t="s">
        <v>75</v>
      </c>
      <c r="C2" s="4" t="s">
        <v>78</v>
      </c>
      <c r="D2" s="11" t="s">
        <v>84</v>
      </c>
      <c r="E2" s="10" t="s">
        <v>110</v>
      </c>
      <c r="F2" s="4" t="s">
        <v>160</v>
      </c>
      <c r="G2" s="4" t="s">
        <v>120</v>
      </c>
    </row>
    <row r="3" spans="1:7" ht="15" x14ac:dyDescent="0.2">
      <c r="A3" s="10" t="s">
        <v>65</v>
      </c>
      <c r="B3" s="4" t="s">
        <v>76</v>
      </c>
      <c r="C3" s="4" t="s">
        <v>79</v>
      </c>
      <c r="D3" s="10" t="s">
        <v>85</v>
      </c>
      <c r="E3" s="10" t="s">
        <v>111</v>
      </c>
      <c r="F3" s="4" t="s">
        <v>161</v>
      </c>
      <c r="G3" s="4" t="s">
        <v>121</v>
      </c>
    </row>
    <row r="4" spans="1:7" ht="15.75" customHeight="1" x14ac:dyDescent="0.2">
      <c r="A4" s="10" t="s">
        <v>66</v>
      </c>
      <c r="B4" s="4" t="s">
        <v>77</v>
      </c>
      <c r="C4" s="4" t="s">
        <v>80</v>
      </c>
      <c r="D4" s="11" t="s">
        <v>86</v>
      </c>
      <c r="E4" s="10" t="s">
        <v>112</v>
      </c>
      <c r="G4" s="4" t="s">
        <v>58</v>
      </c>
    </row>
    <row r="5" spans="1:7" ht="15" x14ac:dyDescent="0.2">
      <c r="A5" s="10" t="s">
        <v>67</v>
      </c>
      <c r="B5" s="4" t="s">
        <v>72</v>
      </c>
      <c r="C5" s="4" t="s">
        <v>81</v>
      </c>
      <c r="D5" s="12" t="s">
        <v>87</v>
      </c>
      <c r="E5" s="10" t="s">
        <v>113</v>
      </c>
      <c r="G5" s="4" t="s">
        <v>59</v>
      </c>
    </row>
    <row r="6" spans="1:7" ht="15" x14ac:dyDescent="0.2">
      <c r="A6" s="10" t="s">
        <v>68</v>
      </c>
      <c r="B6" s="4" t="s">
        <v>73</v>
      </c>
      <c r="C6" s="4" t="s">
        <v>82</v>
      </c>
      <c r="D6" s="12" t="s">
        <v>88</v>
      </c>
      <c r="E6" s="10" t="s">
        <v>114</v>
      </c>
      <c r="G6" s="4" t="s">
        <v>122</v>
      </c>
    </row>
    <row r="7" spans="1:7" ht="15" x14ac:dyDescent="0.2">
      <c r="A7" s="10" t="s">
        <v>69</v>
      </c>
      <c r="C7" s="4" t="s">
        <v>72</v>
      </c>
      <c r="D7" s="10" t="s">
        <v>89</v>
      </c>
      <c r="E7" s="10" t="s">
        <v>115</v>
      </c>
    </row>
    <row r="8" spans="1:7" ht="15" x14ac:dyDescent="0.2">
      <c r="A8" s="10" t="s">
        <v>70</v>
      </c>
      <c r="C8" s="4" t="s">
        <v>73</v>
      </c>
      <c r="D8" s="10" t="s">
        <v>90</v>
      </c>
      <c r="E8" s="10" t="s">
        <v>116</v>
      </c>
    </row>
    <row r="9" spans="1:7" ht="15" x14ac:dyDescent="0.2">
      <c r="A9" s="10" t="s">
        <v>71</v>
      </c>
      <c r="D9" s="10" t="s">
        <v>91</v>
      </c>
      <c r="E9" s="10" t="s">
        <v>77</v>
      </c>
    </row>
    <row r="10" spans="1:7" ht="15" x14ac:dyDescent="0.2">
      <c r="A10" s="10" t="s">
        <v>72</v>
      </c>
      <c r="D10" s="10" t="s">
        <v>92</v>
      </c>
    </row>
    <row r="11" spans="1:7" ht="15" x14ac:dyDescent="0.2">
      <c r="A11" s="10" t="s">
        <v>73</v>
      </c>
      <c r="D11" s="10" t="s">
        <v>93</v>
      </c>
    </row>
    <row r="12" spans="1:7" ht="15" x14ac:dyDescent="0.2">
      <c r="D12" s="10" t="s">
        <v>94</v>
      </c>
    </row>
    <row r="13" spans="1:7" ht="15.75" x14ac:dyDescent="0.25">
      <c r="D13" s="10" t="s">
        <v>95</v>
      </c>
      <c r="E13" s="8" t="s">
        <v>3</v>
      </c>
    </row>
    <row r="14" spans="1:7" ht="15.75" customHeight="1" x14ac:dyDescent="0.2">
      <c r="D14" s="13" t="s">
        <v>96</v>
      </c>
      <c r="E14" s="4" t="s">
        <v>160</v>
      </c>
    </row>
    <row r="15" spans="1:7" ht="15" x14ac:dyDescent="0.2">
      <c r="D15" s="10" t="s">
        <v>97</v>
      </c>
      <c r="E15" s="4" t="s">
        <v>161</v>
      </c>
    </row>
    <row r="16" spans="1:7" ht="15" x14ac:dyDescent="0.2">
      <c r="D16" s="10" t="s">
        <v>98</v>
      </c>
    </row>
    <row r="17" spans="4:5" ht="15.75" x14ac:dyDescent="0.25">
      <c r="D17" s="10" t="s">
        <v>99</v>
      </c>
      <c r="E17" s="8" t="s">
        <v>4</v>
      </c>
    </row>
    <row r="18" spans="4:5" ht="15" x14ac:dyDescent="0.2">
      <c r="D18" s="10" t="s">
        <v>100</v>
      </c>
      <c r="E18" s="4" t="s">
        <v>160</v>
      </c>
    </row>
    <row r="19" spans="4:5" ht="15" x14ac:dyDescent="0.2">
      <c r="D19" s="10" t="s">
        <v>101</v>
      </c>
      <c r="E19" s="4" t="s">
        <v>161</v>
      </c>
    </row>
    <row r="20" spans="4:5" ht="15" x14ac:dyDescent="0.2">
      <c r="D20" s="10" t="s">
        <v>102</v>
      </c>
    </row>
    <row r="21" spans="4:5" ht="15.75" customHeight="1" x14ac:dyDescent="0.2">
      <c r="D21" s="11" t="s">
        <v>103</v>
      </c>
    </row>
    <row r="22" spans="4:5" ht="15" x14ac:dyDescent="0.2">
      <c r="D22" s="10" t="s">
        <v>104</v>
      </c>
    </row>
    <row r="23" spans="4:5" ht="15" x14ac:dyDescent="0.2">
      <c r="D23" s="10" t="s">
        <v>105</v>
      </c>
    </row>
    <row r="24" spans="4:5" ht="15" x14ac:dyDescent="0.2">
      <c r="D24" s="10" t="s">
        <v>106</v>
      </c>
    </row>
    <row r="25" spans="4:5" ht="15" x14ac:dyDescent="0.2">
      <c r="D25" s="10" t="s">
        <v>107</v>
      </c>
    </row>
    <row r="26" spans="4:5" ht="15" x14ac:dyDescent="0.2">
      <c r="D26" s="10" t="s">
        <v>108</v>
      </c>
    </row>
    <row r="27" spans="4:5" ht="15" x14ac:dyDescent="0.2">
      <c r="D27" s="10" t="s">
        <v>109</v>
      </c>
    </row>
    <row r="28" spans="4:5" ht="15" x14ac:dyDescent="0.2">
      <c r="D28" s="10" t="s">
        <v>77</v>
      </c>
    </row>
    <row r="46" spans="8:12" ht="15" x14ac:dyDescent="0.2">
      <c r="H46" s="10"/>
      <c r="I46" s="10"/>
      <c r="J46" s="10"/>
      <c r="K46" s="10"/>
      <c r="L46" s="10"/>
    </row>
    <row r="47" spans="8:12" ht="15" x14ac:dyDescent="0.2">
      <c r="H47" s="10"/>
      <c r="I47" s="10"/>
      <c r="J47" s="10"/>
    </row>
    <row r="48" spans="8:12" ht="15" x14ac:dyDescent="0.2">
      <c r="H48" s="10"/>
      <c r="I48" s="10"/>
      <c r="J48" s="10"/>
    </row>
  </sheetData>
  <sheetProtection algorithmName="SHA-512" hashValue="NMGNea4yvC2rhs+7kV4tOHFD9vnTxncdt/XkV5gClAjRvldU/knbg+zyQGvuc3UelqQHjS7qYW31nOGt/UYAYA==" saltValue="yHjRpdTArK8En4IC7jmAag==" spinCount="100000" sheet="1" objects="1" scenarios="1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2 9 5 3 7 3 3 - f d 6 6 - 4 f 1 f - 9 1 0 4 - d 6 0 4 f 0 4 3 d 7 4 b "   x m l n s = " h t t p : / / s c h e m a s . m i c r o s o f t . c o m / D a t a M a s h u p " > A A A A A O s D A A B Q S w M E F A A C A A g A 8 U n t V J s n c x K l A A A A 9 g A A A B I A H A B D b 2 5 m a W c v U G F j a 2 F n Z S 5 4 b W w g o h g A K K A U A A A A A A A A A A A A A A A A A A A A A A A A A A A A h Y 9 B D o I w F E S v Q r q n L W A M I Z + y c C u J C d G 4 b b B C I 3 w M L Z a 7 u f B I X k G M o u 5 c z s y b Z O Z + v U E 2 t o 1 3 U b 3 R H a Y k o J x 4 C s v u o L F K y W C P f k w y A R t Z n m S l v A l G k 4 x G p 6 S 2 9 p w w 5 p y j L q J d X 7 G Q 8 4 D t 8 3 V R 1 q q V v k Z j J Z a K f F q H / y 0 i Y P c a I 0 I a 8 C V d x B H l w G Y T c o 1 f I J z 2 P t M f E 1 Z D Y 4 d e C Y X + t g A 2 S 2 D v D + I B U E s D B B Q A A g A I A P F J 7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x S e 1 U y T Z q M O Q A A A C / A Q A A E w A c A E Z v c m 1 1 b G F z L 1 N l Y 3 R p b 2 4 x L m 0 g o h g A K K A U A A A A A A A A A A A A A A A A A A A A A A A A A A A A h U / B S s N A E L 0 H 8 g / L e k l g K c R r y U G i 4 E m K K X g I O U y 3 o y 3 d 7 J T Z D V R C / t 2 N G x V r w L k M v P f m v X k O t T + S F X X c x T p N 0 s Q d g H E v t r A z W I h S G P R p I s L U 1 L P G g D x c N J p V 1 T O j 9 S / E p x 3 R K c u H 5 g k 6 L G W 8 l O 3 Y V G R 9 k L Q q G t z I 6 g D 2 b T J / P 6 M M T p / S 1 Z b B u l f i r i L T d 3 Y i X R b T 1 D D I i B Z S C R 8 Y 4 f H i R y W + 8 N t f + J h / Z 2 2 Y O v I h 7 B F h j + x + 8 m Z m x r O r t 5 R o Z s G d M b U G A + x K z z 2 2 + W K P 4 p 8 i C 5 9 M r e 7 B 4 5 9 K z 6 D x q k + a H O 1 y 7 P o D U E s B A i 0 A F A A C A A g A 8 U n t V J s n c x K l A A A A 9 g A A A B I A A A A A A A A A A A A A A A A A A A A A A E N v b m Z p Z y 9 Q Y W N r Y W d l L n h t b F B L A Q I t A B Q A A g A I A P F J 7 V Q P y u m r p A A A A O k A A A A T A A A A A A A A A A A A A A A A A P E A A A B b Q 2 9 u d G V u d F 9 U e X B l c 1 0 u e G 1 s U E s B A i 0 A F A A C A A g A 8 U n t V M k 2 a j D k A A A A v w E A A B M A A A A A A A A A A A A A A A A A 4 g E A A E Z v c m 1 1 b G F z L 1 N l Y 3 R p b 2 4 x L m 1 Q S w U G A A A A A A M A A w D C A A A A E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g k A A A A A A A C g C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x L n t E Y X R l L D B 9 J n F 1 b 3 Q 7 L C Z x d W 9 0 O 1 N l Y 3 R p b 2 4 x L 1 R h Y m x l M S 9 D a G F u Z 2 V k I F R 5 c G U x L n t S Y W N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S 9 D a G F u Z 2 V k I F R 5 c G U x L n t E Y X R l L D B 9 J n F 1 b 3 Q 7 L C Z x d W 9 0 O 1 N l Y 3 R p b 2 4 x L 1 R h Y m x l M S 9 D a G F u Z 2 V k I F R 5 c G U x L n t S Y W N l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E Y X R l J n F 1 b 3 Q 7 L C Z x d W 9 0 O 1 J h Y 2 U m c X V v d D t d I i A v P j x F b n R y e S B U e X B l P S J G a W x s Q 2 9 s d W 1 u V H l w Z X M i I F Z h b H V l P S J z Q m d Z P S I g L z 4 8 R W 5 0 c n k g V H l w Z T 0 i R m l s b E x h c 3 R V c G R h d G V k I i B W Y W x 1 Z T 0 i Z D I w M j I t M D c t M T N U M T Q 6 M T M 6 M T U u M D k 4 M z A 0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R W 5 0 c n k g V H l w Z T 0 i U X V l c n l J R C I g V m F s d W U 9 I n N m N m E w O W J m M S 0 0 Y m U 4 L T R l N G M t Y T I 5 Y S 0 w O G Q x M 2 F l N G V l Y 2 E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G 3 + F n V a z d K k 4 N P O 7 + A k G U A A A A A A g A A A A A A E G Y A A A A B A A A g A A A A d 0 c h 3 y o y B L 8 b D z 5 X I 0 G t W c 2 Z 5 u g 8 4 + r d q M 5 7 Q 4 b O L h s A A A A A D o A A A A A C A A A g A A A A b S p 0 s g R g c t 7 9 6 o 2 5 E 3 M z H B 6 8 q F p x j x D D J 7 q W i 0 1 K 3 r V Q A A A A u / v z q U c / C f o Y X V 5 e 7 L q a A h v a X g G p 4 o o v h V T 1 T N X d C c 4 5 l U 7 O o S W 8 T I v K z R 0 e n J K M y O r K H 6 x J 5 9 v z C q k X + q z v N 1 x / 7 X w H W A + 3 l R O a M B g 0 Q 0 9 A A A A A M / h w u O L v K 7 6 j E Y D M 4 s g Z S I n j B Y r 1 Q Q J F L 8 A i W N T 0 b j 2 k r 9 u u 7 y + a c 1 g A h T Q m B D H l Q O a w b J A n s e 3 V Y z h I N 3 m p R w = = < / D a t a M a s h u p > 
</file>

<file path=customXml/itemProps1.xml><?xml version="1.0" encoding="utf-8"?>
<ds:datastoreItem xmlns:ds="http://schemas.openxmlformats.org/officeDocument/2006/customXml" ds:itemID="{C7BB05F6-A6CF-4E5A-94AB-088D60B8BD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Demographics</vt:lpstr>
      <vt:lpstr>Services</vt:lpstr>
      <vt:lpstr>Counts</vt:lpstr>
      <vt:lpstr>Lookup 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Tamara</dc:creator>
  <cp:keywords/>
  <dc:description/>
  <cp:lastModifiedBy>Tamara Arrington</cp:lastModifiedBy>
  <cp:revision/>
  <cp:lastPrinted>2023-03-10T02:33:17Z</cp:lastPrinted>
  <dcterms:created xsi:type="dcterms:W3CDTF">2022-07-13T14:08:58Z</dcterms:created>
  <dcterms:modified xsi:type="dcterms:W3CDTF">2023-03-10T02:35:47Z</dcterms:modified>
  <cp:category/>
  <cp:contentStatus/>
</cp:coreProperties>
</file>