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S Master Tab" sheetId="1" r:id="rId4"/>
    <sheet state="visible" name="Sheet12" sheetId="2" r:id="rId5"/>
  </sheets>
  <definedNames/>
  <calcPr/>
  <extLst>
    <ext uri="GoogleSheetsCustomDataVersion1">
      <go:sheetsCustomData xmlns:go="http://customooxmlschemas.google.com/" r:id="rId6" roundtripDataSignature="AMtx7mjRnTbGRwO9X1zLfUjwiOemvVhKnQ=="/>
    </ext>
  </extLst>
</workbook>
</file>

<file path=xl/sharedStrings.xml><?xml version="1.0" encoding="utf-8"?>
<sst xmlns="http://schemas.openxmlformats.org/spreadsheetml/2006/main" count="204" uniqueCount="185">
  <si>
    <t>Eagle County Conservation District</t>
  </si>
  <si>
    <t>Statement of Revenues, Expenditures and Fund Balance</t>
  </si>
  <si>
    <t>Modified Accrual Basis</t>
  </si>
  <si>
    <t>Actual and Budget for the Periods Indicated</t>
  </si>
  <si>
    <t>DRAFT</t>
  </si>
  <si>
    <t>DESCRIPTION</t>
  </si>
  <si>
    <t>ACTUAL PRIOR YEAR Updated</t>
  </si>
  <si>
    <t>ADOPTED BUDGET</t>
  </si>
  <si>
    <t>FORECAST YEAR</t>
  </si>
  <si>
    <t>YTD ACTUAL THROUGH</t>
  </si>
  <si>
    <t>Preliminary BUDGET</t>
  </si>
  <si>
    <t>FUTURE BUDGET</t>
  </si>
  <si>
    <t>REVENUE</t>
  </si>
  <si>
    <t>Advertising Revenue</t>
  </si>
  <si>
    <t>Building Rent</t>
  </si>
  <si>
    <t>Charges for services</t>
  </si>
  <si>
    <t>Events Revenue</t>
  </si>
  <si>
    <t>Equipment Rent (No-till)</t>
  </si>
  <si>
    <t>Equipment Sales (No-Till Reimbursement)</t>
  </si>
  <si>
    <t>General Property Tax (Mil Levy)</t>
  </si>
  <si>
    <t>Interest Earned</t>
  </si>
  <si>
    <t>Meeting Income</t>
  </si>
  <si>
    <t>Membership Drive</t>
  </si>
  <si>
    <t>Sale of Supplies (Specify below)</t>
  </si>
  <si>
    <t>Trees</t>
  </si>
  <si>
    <t>Seed Sales</t>
  </si>
  <si>
    <t>PAM</t>
  </si>
  <si>
    <t>Soils Reports</t>
  </si>
  <si>
    <t>Misc. Inc.</t>
  </si>
  <si>
    <t>Grants</t>
  </si>
  <si>
    <t>State (Specify Agency &amp; Grants Name(s) below)</t>
  </si>
  <si>
    <t>Direct Assistance</t>
  </si>
  <si>
    <t>Matching Grants (CSCB)</t>
  </si>
  <si>
    <t>Conservation District Technician (CDT)</t>
  </si>
  <si>
    <t>BSPP</t>
  </si>
  <si>
    <t>IWM &amp; Tech Payroll assistance</t>
  </si>
  <si>
    <t>Administration (CRD)</t>
  </si>
  <si>
    <t>Cost-Share</t>
  </si>
  <si>
    <t>Urban Water Study</t>
  </si>
  <si>
    <t>Other:</t>
  </si>
  <si>
    <t>2021 Covid</t>
  </si>
  <si>
    <t>Federal (Specify Agency &amp; Grant Name)</t>
  </si>
  <si>
    <t>CDA Drought Resiliency Fund</t>
  </si>
  <si>
    <t>CDA STAR Program</t>
  </si>
  <si>
    <t>(excludes equipment $)</t>
  </si>
  <si>
    <t>NRCS CIG: Virtual Fencing</t>
  </si>
  <si>
    <t>CDA Demonstration Project</t>
  </si>
  <si>
    <t>County</t>
  </si>
  <si>
    <t>Election Grant</t>
  </si>
  <si>
    <t>Weed</t>
  </si>
  <si>
    <t>Other Income (Specify below)</t>
  </si>
  <si>
    <t xml:space="preserve">DRAFT- America the Beautiful </t>
  </si>
  <si>
    <t>$40,000-Personnel</t>
  </si>
  <si>
    <t>DRAFT- Landscape Conversion Program</t>
  </si>
  <si>
    <t>DRAFT- Grant Writing</t>
  </si>
  <si>
    <t>TOTAL REVENUE</t>
  </si>
  <si>
    <t>TOTAL AVAILABLE FUNDS</t>
  </si>
  <si>
    <t>EXPENDITURES</t>
  </si>
  <si>
    <t>Accounting</t>
  </si>
  <si>
    <t>Administrative &amp; Supplies</t>
  </si>
  <si>
    <t>Advertising</t>
  </si>
  <si>
    <t>Donation</t>
  </si>
  <si>
    <t>Dues &amp; Subscriptions</t>
  </si>
  <si>
    <t>Education</t>
  </si>
  <si>
    <t>Elections</t>
  </si>
  <si>
    <t>Events</t>
  </si>
  <si>
    <t>Insurance - Liability</t>
  </si>
  <si>
    <t>Insurance - Health</t>
  </si>
  <si>
    <t>Insurance - Workers Comp</t>
  </si>
  <si>
    <t>Legal</t>
  </si>
  <si>
    <t>*Verify number</t>
  </si>
  <si>
    <t>Meetings</t>
  </si>
  <si>
    <t>Miscellaneous</t>
  </si>
  <si>
    <t>Newsletter</t>
  </si>
  <si>
    <t>Photography</t>
  </si>
  <si>
    <t>Postage</t>
  </si>
  <si>
    <t>Public Relations</t>
  </si>
  <si>
    <t>*Added Cliff, it was removed yesterday</t>
  </si>
  <si>
    <t>Repairs &amp; Maintenance</t>
  </si>
  <si>
    <t>Scholarship- Walking Mountains</t>
  </si>
  <si>
    <t>Seed Cost of Goods Sold</t>
  </si>
  <si>
    <t>Trees Cost of Goods Sold</t>
  </si>
  <si>
    <t>Salary - DM Full Time</t>
  </si>
  <si>
    <t>Salary- Technician</t>
  </si>
  <si>
    <t>$26/hour full time 3 mos summer + 20/week 9 mos</t>
  </si>
  <si>
    <t>Taxes - Unemployment &amp; Other</t>
  </si>
  <si>
    <t>Taxes FICA Match</t>
  </si>
  <si>
    <t>Taxes - Sales</t>
  </si>
  <si>
    <t>Travel</t>
  </si>
  <si>
    <t>Website/Social Media Maintenance</t>
  </si>
  <si>
    <t>Weed Cost Share</t>
  </si>
  <si>
    <t>County Share</t>
  </si>
  <si>
    <t xml:space="preserve">PROJECTS </t>
  </si>
  <si>
    <t>DROUGHT Projects</t>
  </si>
  <si>
    <t>STAR Project</t>
  </si>
  <si>
    <t>VENCE Project</t>
  </si>
  <si>
    <t>CACD Demonstration Project</t>
  </si>
  <si>
    <t>OTHER:</t>
  </si>
  <si>
    <t>America the Beautiful</t>
  </si>
  <si>
    <t>Landscape Conversion Program</t>
  </si>
  <si>
    <t>Grant Writing</t>
  </si>
  <si>
    <t>TOTAL EXPENDITURES</t>
  </si>
  <si>
    <t>Annual Net</t>
  </si>
  <si>
    <t>Beginning Fund Balance</t>
  </si>
  <si>
    <t>Ending Fund Balance December 31 
 (Beginning Bal. + Annual Net)</t>
  </si>
  <si>
    <t>Emergency Reserves - Do NOT Spend
 (3% of Annual Expenditure)</t>
  </si>
  <si>
    <t>Unrestricted Reserves 
 (Ending Balance - Emergency Res.)</t>
  </si>
  <si>
    <t>Trial Balance Sheet</t>
  </si>
  <si>
    <t>Access: Reports, accountant and taxes, trial balance, upper left -&gt; customize report (option advanced), select all rows/accounts, export as new excel, open last months</t>
  </si>
  <si>
    <t>For the Periods Indicated</t>
  </si>
  <si>
    <t>Actual</t>
  </si>
  <si>
    <t>Assets</t>
  </si>
  <si>
    <t>1010 · Alpine Checking</t>
  </si>
  <si>
    <t>1060 · Money Market</t>
  </si>
  <si>
    <t>1100 · Accounts Receivable</t>
  </si>
  <si>
    <t>Total Assets</t>
  </si>
  <si>
    <t>Liabilities</t>
  </si>
  <si>
    <t>2100 · Payroll Taxes Payable</t>
  </si>
  <si>
    <t>2200 · Sales Tax Payable</t>
  </si>
  <si>
    <t>Total Liabilities</t>
  </si>
  <si>
    <t>Fund Balance</t>
  </si>
  <si>
    <t>Current Period Surplus (Deficit)</t>
  </si>
  <si>
    <t>Total Liabilities and Fund Balance</t>
  </si>
  <si>
    <t>QuickBooks Trial Balance</t>
  </si>
  <si>
    <t>Debit</t>
  </si>
  <si>
    <t>Credit</t>
  </si>
  <si>
    <t>4090 · Edward Jones</t>
  </si>
  <si>
    <t>1200 · Undeposited Funds</t>
  </si>
  <si>
    <t>1210 · Inventory Asset</t>
  </si>
  <si>
    <t>3000 · Opening Bal Equity</t>
  </si>
  <si>
    <t>3900 · Retained Earnings</t>
  </si>
  <si>
    <t>4210 · Advertising Revenue</t>
  </si>
  <si>
    <t>4250 · Events Revenue</t>
  </si>
  <si>
    <t>4400 · Grants Income</t>
  </si>
  <si>
    <t>4410 · Eagle County</t>
  </si>
  <si>
    <t>4420 · Stimulus</t>
  </si>
  <si>
    <t>4430 · Weed Cost Share Grant</t>
  </si>
  <si>
    <t>4450 · Direct Assistance</t>
  </si>
  <si>
    <t>4460 · Colorado River Basin Roundtable</t>
  </si>
  <si>
    <t>4500 · Project Grants</t>
  </si>
  <si>
    <t>4510 · Drought Resiliency</t>
  </si>
  <si>
    <t>4520 · S.T.A.R.</t>
  </si>
  <si>
    <t>4530 · VENCE</t>
  </si>
  <si>
    <t>4610 · Sales - Seed</t>
  </si>
  <si>
    <t>4620 · Sales - Herbicides</t>
  </si>
  <si>
    <t>4630 · Sales - Trees</t>
  </si>
  <si>
    <t>4710 · No Till Drill Rental</t>
  </si>
  <si>
    <t>4800 · Interest Earned</t>
  </si>
  <si>
    <t>5000 · Cost of Goods Sold</t>
  </si>
  <si>
    <t>5010 · CGS - Seed</t>
  </si>
  <si>
    <t>5030 · CGS - Trees</t>
  </si>
  <si>
    <t>5050 · CGS - Herbicide</t>
  </si>
  <si>
    <t>6010 · Accounting</t>
  </si>
  <si>
    <t>6020 · Administrative &amp; Supplies</t>
  </si>
  <si>
    <t>6030 · Advertising</t>
  </si>
  <si>
    <t>6120 · Donation</t>
  </si>
  <si>
    <t>6150 · Dues</t>
  </si>
  <si>
    <t>6180 · Education</t>
  </si>
  <si>
    <t>6210 · Events</t>
  </si>
  <si>
    <t>6240 · Insurance</t>
  </si>
  <si>
    <t>6270 · Legal</t>
  </si>
  <si>
    <t>6290 · Meetings</t>
  </si>
  <si>
    <t>6300 · Miscellaneous</t>
  </si>
  <si>
    <t>6320 · Newsletter</t>
  </si>
  <si>
    <t>6560 · Payroll Processing</t>
  </si>
  <si>
    <t>6680 · Postage</t>
  </si>
  <si>
    <t>6710 · Public Relations</t>
  </si>
  <si>
    <t>6740 · Scholarships</t>
  </si>
  <si>
    <t>6820 · Sales Taxes</t>
  </si>
  <si>
    <t>6850 · Travel</t>
  </si>
  <si>
    <t>6870 · Website</t>
  </si>
  <si>
    <t>6890 · Weed Cost Share</t>
  </si>
  <si>
    <t>7010 · Salary</t>
  </si>
  <si>
    <t>7020 · Payroll Tax Expense-FICA Match</t>
  </si>
  <si>
    <t>7030 · Payroll Tax - Unemployment</t>
  </si>
  <si>
    <t>7040 · Payroll Tax - Worker's Comp Ins</t>
  </si>
  <si>
    <t>8000 · Projects (Post to Sub Accounts)</t>
  </si>
  <si>
    <t>8010 · No-till Drill</t>
  </si>
  <si>
    <t>8030 · CoAgMet</t>
  </si>
  <si>
    <t>8050 · Irrigation Asset Inventory</t>
  </si>
  <si>
    <t>8120 · Drought Resiliency Project</t>
  </si>
  <si>
    <t>8140 · S.T.A.R. Project</t>
  </si>
  <si>
    <t>8160 · VENCE Project</t>
  </si>
  <si>
    <t>8180 · CACD Demonstration Project</t>
  </si>
  <si>
    <t>No accnt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</si>
</sst>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/d/yyyy"/>
    <numFmt numFmtId="165" formatCode="mm/dd/yyyy"/>
    <numFmt numFmtId="166" formatCode="&quot;$&quot;#,##0.00"/>
    <numFmt numFmtId="167" formatCode="&quot;$&quot;#,##0"/>
    <numFmt numFmtId="168" formatCode="mmm d, yy"/>
  </numFmts>
  <fonts count="18">
    <font>
      <sz val="10.0"/>
      <color theme="1"/>
      <name val="Calibri"/>
      <scheme val="minor"/>
    </font>
    <font>
      <b/>
      <sz val="13.0"/>
      <color theme="1"/>
      <name val="Arial"/>
    </font>
    <font>
      <color theme="1"/>
      <name val="Arial"/>
    </font>
    <font>
      <b/>
      <sz val="12.0"/>
      <color theme="1"/>
      <name val="Arial"/>
    </font>
    <font>
      <b/>
      <color theme="1"/>
      <name val="Arial"/>
    </font>
    <font/>
    <font>
      <b/>
      <color rgb="FFC0C0C0"/>
      <name val="Arial"/>
    </font>
    <font>
      <color theme="1"/>
      <name val="Calibri"/>
      <scheme val="minor"/>
    </font>
    <font>
      <sz val="11.0"/>
      <color theme="1"/>
      <name val="Calibri"/>
    </font>
    <font>
      <b/>
      <color theme="1"/>
      <name val="Calibri"/>
      <scheme val="minor"/>
    </font>
    <font>
      <color rgb="FF000000"/>
      <name val="Docs-Calibri"/>
    </font>
    <font>
      <sz val="11.0"/>
      <color theme="1"/>
      <name val="Calibri"/>
      <scheme val="minor"/>
    </font>
    <font>
      <i/>
      <color theme="1"/>
      <name val="Arial"/>
    </font>
    <font>
      <sz val="11.0"/>
      <color theme="1"/>
      <name val="Arial"/>
    </font>
    <font>
      <sz val="10.0"/>
      <color theme="1"/>
      <name val="Arial"/>
    </font>
    <font>
      <b/>
      <sz val="8.0"/>
      <color rgb="FF000000"/>
      <name val="Arial"/>
    </font>
    <font>
      <sz val="8.0"/>
      <color rgb="FF000000"/>
      <name val="Arial"/>
    </font>
    <font>
      <sz val="11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A9999"/>
        <bgColor rgb="FFEA9999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16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bottom" wrapText="0"/>
    </xf>
    <xf borderId="0" fillId="2" fontId="1" numFmtId="0" xfId="0" applyAlignment="1" applyFill="1" applyFont="1">
      <alignment horizontal="left" readingOrder="0" shrinkToFit="0" vertical="bottom" wrapText="0"/>
    </xf>
    <xf borderId="0" fillId="0" fontId="2" numFmtId="0" xfId="0" applyFont="1"/>
    <xf borderId="0" fillId="0" fontId="3" numFmtId="0" xfId="0" applyAlignment="1" applyFont="1">
      <alignment horizontal="left" readingOrder="0" shrinkToFit="0" vertical="bottom" wrapText="0"/>
    </xf>
    <xf borderId="0" fillId="2" fontId="3" numFmtId="0" xfId="0" applyAlignment="1" applyFont="1">
      <alignment horizontal="left"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3" fontId="3" numFmtId="0" xfId="0" applyAlignment="1" applyFill="1" applyFont="1">
      <alignment horizontal="center" readingOrder="0" shrinkToFit="0" vertical="bottom" wrapText="0"/>
    </xf>
    <xf borderId="0" fillId="2" fontId="3" numFmtId="0" xfId="0" applyAlignment="1" applyFont="1">
      <alignment horizontal="center" readingOrder="0" shrinkToFit="0" vertical="bottom" wrapText="0"/>
    </xf>
    <xf borderId="0" fillId="0" fontId="4" numFmtId="0" xfId="0" applyAlignment="1" applyFont="1">
      <alignment horizontal="center" vertical="bottom"/>
    </xf>
    <xf borderId="0" fillId="0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0" fontId="3" numFmtId="0" xfId="0" applyAlignment="1" applyBorder="1" applyFont="1">
      <alignment horizontal="center" readingOrder="0"/>
    </xf>
    <xf borderId="2" fillId="0" fontId="3" numFmtId="0" xfId="0" applyAlignment="1" applyBorder="1" applyFont="1">
      <alignment horizontal="center" readingOrder="0" shrinkToFit="0" wrapText="1"/>
    </xf>
    <xf borderId="2" fillId="0" fontId="3" numFmtId="0" xfId="0" applyAlignment="1" applyBorder="1" applyFont="1">
      <alignment horizontal="center" readingOrder="0" shrinkToFit="0" vertical="center" wrapText="1"/>
    </xf>
    <xf borderId="2" fillId="2" fontId="3" numFmtId="0" xfId="0" applyAlignment="1" applyBorder="1" applyFont="1">
      <alignment horizontal="center" readingOrder="0" shrinkToFit="0" vertical="center" wrapText="1"/>
    </xf>
    <xf borderId="2" fillId="4" fontId="3" numFmtId="0" xfId="0" applyAlignment="1" applyBorder="1" applyFill="1" applyFont="1">
      <alignment horizontal="center" readingOrder="0" shrinkToFit="0" vertical="center" wrapText="1"/>
    </xf>
    <xf borderId="1" fillId="5" fontId="3" numFmtId="0" xfId="0" applyAlignment="1" applyBorder="1" applyFill="1" applyFont="1">
      <alignment horizontal="center" readingOrder="0" shrinkToFit="0" vertical="center" wrapText="1"/>
    </xf>
    <xf borderId="0" fillId="0" fontId="4" numFmtId="0" xfId="0" applyAlignment="1" applyFont="1">
      <alignment horizontal="left" readingOrder="0" shrinkToFit="0" wrapText="0"/>
    </xf>
    <xf borderId="3" fillId="0" fontId="4" numFmtId="0" xfId="0" applyAlignment="1" applyBorder="1" applyFont="1">
      <alignment horizontal="left" readingOrder="0" shrinkToFit="0" wrapText="0"/>
    </xf>
    <xf borderId="3" fillId="0" fontId="4" numFmtId="164" xfId="0" applyAlignment="1" applyBorder="1" applyFont="1" applyNumberFormat="1">
      <alignment horizontal="center" readingOrder="0" shrinkToFit="0" wrapText="0"/>
    </xf>
    <xf borderId="3" fillId="0" fontId="4" numFmtId="1" xfId="0" applyAlignment="1" applyBorder="1" applyFont="1" applyNumberFormat="1">
      <alignment horizontal="center" readingOrder="0" shrinkToFit="0" wrapText="0"/>
    </xf>
    <xf borderId="3" fillId="0" fontId="4" numFmtId="165" xfId="0" applyAlignment="1" applyBorder="1" applyFont="1" applyNumberFormat="1">
      <alignment horizontal="center" readingOrder="0" shrinkToFit="0" wrapText="0"/>
    </xf>
    <xf borderId="3" fillId="4" fontId="4" numFmtId="0" xfId="0" applyAlignment="1" applyBorder="1" applyFont="1">
      <alignment horizontal="center" readingOrder="0" shrinkToFit="0" wrapText="0"/>
    </xf>
    <xf borderId="1" fillId="0" fontId="4" numFmtId="0" xfId="0" applyAlignment="1" applyBorder="1" applyFont="1">
      <alignment horizontal="center" readingOrder="0"/>
    </xf>
    <xf borderId="4" fillId="6" fontId="4" numFmtId="0" xfId="0" applyAlignment="1" applyBorder="1" applyFill="1" applyFont="1">
      <alignment horizontal="left" readingOrder="0" shrinkToFit="0" wrapText="0"/>
    </xf>
    <xf borderId="4" fillId="0" fontId="5" numFmtId="0" xfId="0" applyBorder="1" applyFont="1"/>
    <xf borderId="3" fillId="0" fontId="5" numFmtId="0" xfId="0" applyBorder="1" applyFont="1"/>
    <xf borderId="3" fillId="6" fontId="4" numFmtId="0" xfId="0" applyAlignment="1" applyBorder="1" applyFont="1">
      <alignment horizontal="center" shrinkToFit="0" wrapText="0"/>
    </xf>
    <xf borderId="1" fillId="6" fontId="2" numFmtId="0" xfId="0" applyBorder="1" applyFont="1"/>
    <xf borderId="5" fillId="0" fontId="2" numFmtId="0" xfId="0" applyAlignment="1" applyBorder="1" applyFont="1">
      <alignment readingOrder="0" vertical="bottom"/>
    </xf>
    <xf borderId="3" fillId="0" fontId="2" numFmtId="166" xfId="0" applyAlignment="1" applyBorder="1" applyFont="1" applyNumberFormat="1">
      <alignment horizontal="right" readingOrder="0" shrinkToFit="0" wrapText="0"/>
    </xf>
    <xf borderId="3" fillId="0" fontId="2" numFmtId="166" xfId="0" applyAlignment="1" applyBorder="1" applyFont="1" applyNumberFormat="1">
      <alignment horizontal="right" readingOrder="0" shrinkToFit="0" wrapText="0"/>
    </xf>
    <xf borderId="3" fillId="4" fontId="2" numFmtId="166" xfId="0" applyAlignment="1" applyBorder="1" applyFont="1" applyNumberFormat="1">
      <alignment horizontal="right" readingOrder="0" shrinkToFit="0" wrapText="0"/>
    </xf>
    <xf borderId="1" fillId="0" fontId="2" numFmtId="166" xfId="0" applyAlignment="1" applyBorder="1" applyFont="1" applyNumberFormat="1">
      <alignment readingOrder="0"/>
    </xf>
    <xf borderId="3" fillId="0" fontId="2" numFmtId="166" xfId="0" applyAlignment="1" applyBorder="1" applyFont="1" applyNumberFormat="1">
      <alignment horizontal="right" shrinkToFit="0" wrapText="0"/>
    </xf>
    <xf borderId="3" fillId="0" fontId="2" numFmtId="0" xfId="0" applyAlignment="1" applyBorder="1" applyFont="1">
      <alignment horizontal="right" shrinkToFit="0" wrapText="0"/>
    </xf>
    <xf borderId="3" fillId="4" fontId="2" numFmtId="0" xfId="0" applyAlignment="1" applyBorder="1" applyFont="1">
      <alignment horizontal="right" shrinkToFit="0" wrapText="0"/>
    </xf>
    <xf borderId="1" fillId="0" fontId="2" numFmtId="166" xfId="0" applyBorder="1" applyFont="1" applyNumberFormat="1"/>
    <xf borderId="3" fillId="4" fontId="2" numFmtId="166" xfId="0" applyAlignment="1" applyBorder="1" applyFont="1" applyNumberFormat="1">
      <alignment horizontal="right" readingOrder="0" shrinkToFit="0" wrapText="0"/>
    </xf>
    <xf borderId="5" fillId="0" fontId="2" numFmtId="0" xfId="0" applyAlignment="1" applyBorder="1" applyFont="1">
      <alignment horizontal="left" readingOrder="0" vertical="bottom"/>
    </xf>
    <xf borderId="0" fillId="6" fontId="4" numFmtId="0" xfId="0" applyAlignment="1" applyFont="1">
      <alignment horizontal="left" readingOrder="0" shrinkToFit="0" wrapText="0"/>
    </xf>
    <xf borderId="5" fillId="6" fontId="6" numFmtId="0" xfId="0" applyAlignment="1" applyBorder="1" applyFont="1">
      <alignment horizontal="right"/>
    </xf>
    <xf borderId="3" fillId="6" fontId="4" numFmtId="166" xfId="0" applyAlignment="1" applyBorder="1" applyFont="1" applyNumberFormat="1">
      <alignment horizontal="right" shrinkToFit="0" wrapText="0"/>
    </xf>
    <xf borderId="3" fillId="6" fontId="4" numFmtId="0" xfId="0" applyAlignment="1" applyBorder="1" applyFont="1">
      <alignment horizontal="right" shrinkToFit="0" wrapText="0"/>
    </xf>
    <xf borderId="1" fillId="6" fontId="2" numFmtId="166" xfId="0" applyBorder="1" applyFont="1" applyNumberFormat="1"/>
    <xf borderId="3" fillId="7" fontId="2" numFmtId="166" xfId="0" applyAlignment="1" applyBorder="1" applyFill="1" applyFont="1" applyNumberFormat="1">
      <alignment horizontal="right" readingOrder="0" shrinkToFit="0" wrapText="0"/>
    </xf>
    <xf borderId="1" fillId="7" fontId="2" numFmtId="166" xfId="0" applyAlignment="1" applyBorder="1" applyFont="1" applyNumberFormat="1">
      <alignment readingOrder="0"/>
    </xf>
    <xf borderId="1" fillId="0" fontId="2" numFmtId="0" xfId="0" applyAlignment="1" applyBorder="1" applyFont="1">
      <alignment shrinkToFit="0" vertical="bottom" wrapText="0"/>
    </xf>
    <xf borderId="0" fillId="4" fontId="2" numFmtId="0" xfId="0" applyAlignment="1" applyFont="1">
      <alignment shrinkToFit="0" vertical="bottom" wrapText="0"/>
    </xf>
    <xf borderId="2" fillId="0" fontId="2" numFmtId="0" xfId="0" applyAlignment="1" applyBorder="1" applyFont="1">
      <alignment horizontal="right" shrinkToFit="0" wrapText="0"/>
    </xf>
    <xf borderId="2" fillId="4" fontId="2" numFmtId="0" xfId="0" applyAlignment="1" applyBorder="1" applyFont="1">
      <alignment horizontal="right" shrinkToFit="0" wrapText="0"/>
    </xf>
    <xf borderId="5" fillId="0" fontId="2" numFmtId="0" xfId="0" applyAlignment="1" applyBorder="1" applyFont="1">
      <alignment horizontal="left" readingOrder="0" vertical="bottom"/>
    </xf>
    <xf borderId="0" fillId="0" fontId="2" numFmtId="0" xfId="0" applyAlignment="1" applyFont="1">
      <alignment horizontal="right" readingOrder="0" shrinkToFit="0" wrapText="0"/>
    </xf>
    <xf borderId="0" fillId="0" fontId="7" numFmtId="0" xfId="0" applyAlignment="1" applyFont="1">
      <alignment readingOrder="0"/>
    </xf>
    <xf borderId="1" fillId="0" fontId="2" numFmtId="166" xfId="0" applyAlignment="1" applyBorder="1" applyFont="1" applyNumberFormat="1">
      <alignment horizontal="right" readingOrder="0" shrinkToFit="0" wrapText="0"/>
    </xf>
    <xf borderId="5" fillId="3" fontId="2" numFmtId="0" xfId="0" applyAlignment="1" applyBorder="1" applyFont="1">
      <alignment readingOrder="0" vertical="bottom"/>
    </xf>
    <xf borderId="0" fillId="0" fontId="7" numFmtId="167" xfId="0" applyAlignment="1" applyFont="1" applyNumberFormat="1">
      <alignment readingOrder="0"/>
    </xf>
    <xf borderId="1" fillId="0" fontId="2" numFmtId="0" xfId="0" applyBorder="1" applyFont="1"/>
    <xf borderId="4" fillId="6" fontId="4" numFmtId="0" xfId="0" applyAlignment="1" applyBorder="1" applyFont="1">
      <alignment readingOrder="0" shrinkToFit="0" vertical="bottom" wrapText="0"/>
    </xf>
    <xf borderId="3" fillId="8" fontId="2" numFmtId="166" xfId="0" applyAlignment="1" applyBorder="1" applyFill="1" applyFont="1" applyNumberFormat="1">
      <alignment horizontal="right" readingOrder="0" shrinkToFit="0" vertical="bottom" wrapText="0"/>
    </xf>
    <xf borderId="3" fillId="8" fontId="2" numFmtId="166" xfId="0" applyAlignment="1" applyBorder="1" applyFont="1" applyNumberFormat="1">
      <alignment horizontal="right" readingOrder="0" shrinkToFit="0" vertical="bottom" wrapText="0"/>
    </xf>
    <xf borderId="1" fillId="8" fontId="2" numFmtId="166" xfId="0" applyAlignment="1" applyBorder="1" applyFont="1" applyNumberFormat="1">
      <alignment horizontal="right" readingOrder="0" shrinkToFit="0" vertical="bottom" wrapText="0"/>
    </xf>
    <xf borderId="5" fillId="0" fontId="2" numFmtId="0" xfId="0" applyAlignment="1" applyBorder="1" applyFont="1">
      <alignment horizontal="left" vertical="bottom"/>
    </xf>
    <xf borderId="3" fillId="0" fontId="2" numFmtId="166" xfId="0" applyAlignment="1" applyBorder="1" applyFont="1" applyNumberFormat="1">
      <alignment horizontal="right" readingOrder="0" shrinkToFit="0" vertical="bottom" wrapText="0"/>
    </xf>
    <xf borderId="3" fillId="0" fontId="2" numFmtId="3" xfId="0" applyAlignment="1" applyBorder="1" applyFont="1" applyNumberFormat="1">
      <alignment horizontal="right" readingOrder="0" shrinkToFit="0" vertical="bottom" wrapText="0"/>
    </xf>
    <xf borderId="3" fillId="4" fontId="2" numFmtId="3" xfId="0" applyAlignment="1" applyBorder="1" applyFont="1" applyNumberFormat="1">
      <alignment horizontal="right" readingOrder="0" shrinkToFit="0" vertical="bottom" wrapText="0"/>
    </xf>
    <xf borderId="1" fillId="0" fontId="2" numFmtId="3" xfId="0" applyAlignment="1" applyBorder="1" applyFont="1" applyNumberFormat="1">
      <alignment horizontal="right" readingOrder="0" shrinkToFit="0" vertical="bottom" wrapText="0"/>
    </xf>
    <xf borderId="0" fillId="0" fontId="4" numFmtId="0" xfId="0" applyAlignment="1" applyFont="1">
      <alignment shrinkToFit="0" vertical="bottom" wrapText="0"/>
    </xf>
    <xf borderId="3" fillId="0" fontId="2" numFmtId="166" xfId="0" applyAlignment="1" applyBorder="1" applyFont="1" applyNumberFormat="1">
      <alignment horizontal="right" shrinkToFit="0" vertical="bottom" wrapText="0"/>
    </xf>
    <xf borderId="3" fillId="0" fontId="2" numFmtId="0" xfId="0" applyAlignment="1" applyBorder="1" applyFont="1">
      <alignment horizontal="right" shrinkToFit="0" vertical="bottom" wrapText="0"/>
    </xf>
    <xf borderId="3" fillId="4" fontId="2" numFmtId="0" xfId="0" applyAlignment="1" applyBorder="1" applyFont="1">
      <alignment horizontal="right" shrinkToFit="0" vertical="bottom" wrapText="0"/>
    </xf>
    <xf borderId="1" fillId="0" fontId="2" numFmtId="0" xfId="0" applyAlignment="1" applyBorder="1" applyFont="1">
      <alignment horizontal="right" shrinkToFit="0" vertical="bottom" wrapText="0"/>
    </xf>
    <xf borderId="1" fillId="6" fontId="4" numFmtId="0" xfId="0" applyAlignment="1" applyBorder="1" applyFont="1">
      <alignment horizontal="left" readingOrder="0" shrinkToFit="0" vertical="bottom" wrapText="0"/>
    </xf>
    <xf borderId="1" fillId="6" fontId="2" numFmtId="0" xfId="0" applyAlignment="1" applyBorder="1" applyFont="1">
      <alignment shrinkToFit="0" vertical="bottom" wrapText="0"/>
    </xf>
    <xf borderId="1" fillId="6" fontId="2" numFmtId="0" xfId="0" applyAlignment="1" applyBorder="1" applyFont="1">
      <alignment horizontal="left" vertical="bottom"/>
    </xf>
    <xf borderId="0" fillId="0" fontId="2" numFmtId="0" xfId="0" applyAlignment="1" applyFont="1">
      <alignment horizontal="left" vertical="bottom"/>
    </xf>
    <xf borderId="0" fillId="0" fontId="2" numFmtId="0" xfId="0" applyAlignment="1" applyFont="1">
      <alignment horizontal="right" shrinkToFit="0" vertical="bottom" wrapText="0"/>
    </xf>
    <xf borderId="0" fillId="4" fontId="2" numFmtId="0" xfId="0" applyAlignment="1" applyFont="1">
      <alignment horizontal="right" shrinkToFit="0" vertical="bottom" wrapText="0"/>
    </xf>
    <xf borderId="0" fillId="6" fontId="2" numFmtId="0" xfId="0" applyAlignment="1" applyFont="1">
      <alignment shrinkToFit="0" vertical="bottom" wrapText="0"/>
    </xf>
    <xf borderId="5" fillId="6" fontId="2" numFmtId="0" xfId="0" applyAlignment="1" applyBorder="1" applyFont="1">
      <alignment vertical="bottom"/>
    </xf>
    <xf borderId="1" fillId="9" fontId="2" numFmtId="0" xfId="0" applyAlignment="1" applyBorder="1" applyFill="1" applyFont="1">
      <alignment readingOrder="0" vertical="bottom"/>
    </xf>
    <xf borderId="2" fillId="9" fontId="2" numFmtId="166" xfId="0" applyAlignment="1" applyBorder="1" applyFont="1" applyNumberFormat="1">
      <alignment horizontal="right" readingOrder="0" vertical="bottom"/>
    </xf>
    <xf borderId="2" fillId="4" fontId="2" numFmtId="166" xfId="0" applyAlignment="1" applyBorder="1" applyFont="1" applyNumberFormat="1">
      <alignment horizontal="right" readingOrder="0" vertical="bottom"/>
    </xf>
    <xf borderId="2" fillId="9" fontId="2" numFmtId="166" xfId="0" applyAlignment="1" applyBorder="1" applyFont="1" applyNumberFormat="1">
      <alignment horizontal="right" readingOrder="0" vertical="bottom"/>
    </xf>
    <xf borderId="5" fillId="0" fontId="2" numFmtId="0" xfId="0" applyAlignment="1" applyBorder="1" applyFont="1">
      <alignment readingOrder="0" vertical="bottom"/>
    </xf>
    <xf borderId="3" fillId="0" fontId="2" numFmtId="166" xfId="0" applyAlignment="1" applyBorder="1" applyFont="1" applyNumberFormat="1">
      <alignment horizontal="right" readingOrder="0" vertical="bottom"/>
    </xf>
    <xf borderId="3" fillId="9" fontId="2" numFmtId="166" xfId="0" applyAlignment="1" applyBorder="1" applyFont="1" applyNumberFormat="1">
      <alignment horizontal="right" readingOrder="0" vertical="bottom"/>
    </xf>
    <xf borderId="3" fillId="4" fontId="2" numFmtId="166" xfId="0" applyAlignment="1" applyBorder="1" applyFont="1" applyNumberFormat="1">
      <alignment horizontal="right" readingOrder="0" vertical="bottom"/>
    </xf>
    <xf borderId="3" fillId="9" fontId="2" numFmtId="166" xfId="0" applyAlignment="1" applyBorder="1" applyFont="1" applyNumberFormat="1">
      <alignment horizontal="right" readingOrder="0" vertical="bottom"/>
    </xf>
    <xf borderId="0" fillId="0" fontId="2" numFmtId="0" xfId="0" applyAlignment="1" applyFont="1">
      <alignment shrinkToFit="0" vertical="bottom" wrapText="0"/>
    </xf>
    <xf borderId="3" fillId="0" fontId="8" numFmtId="166" xfId="0" applyAlignment="1" applyBorder="1" applyFont="1" applyNumberFormat="1">
      <alignment readingOrder="0" vertical="bottom"/>
    </xf>
    <xf borderId="5" fillId="2" fontId="2" numFmtId="0" xfId="0" applyAlignment="1" applyBorder="1" applyFont="1">
      <alignment readingOrder="0" vertical="bottom"/>
    </xf>
    <xf borderId="3" fillId="2" fontId="8" numFmtId="166" xfId="0" applyAlignment="1" applyBorder="1" applyFont="1" applyNumberFormat="1">
      <alignment readingOrder="0" vertical="bottom"/>
    </xf>
    <xf borderId="3" fillId="2" fontId="2" numFmtId="166" xfId="0" applyAlignment="1" applyBorder="1" applyFont="1" applyNumberFormat="1">
      <alignment horizontal="right" readingOrder="0" vertical="bottom"/>
    </xf>
    <xf borderId="3" fillId="7" fontId="2" numFmtId="166" xfId="0" applyAlignment="1" applyBorder="1" applyFont="1" applyNumberFormat="1">
      <alignment horizontal="right" readingOrder="0" vertical="bottom"/>
    </xf>
    <xf borderId="3" fillId="7" fontId="2" numFmtId="166" xfId="0" applyAlignment="1" applyBorder="1" applyFont="1" applyNumberFormat="1">
      <alignment horizontal="right" readingOrder="0" vertical="bottom"/>
    </xf>
    <xf borderId="3" fillId="2" fontId="2" numFmtId="166" xfId="0" applyAlignment="1" applyBorder="1" applyFont="1" applyNumberFormat="1">
      <alignment horizontal="right" readingOrder="0" vertical="bottom"/>
    </xf>
    <xf borderId="0" fillId="0" fontId="9" numFmtId="0" xfId="0" applyAlignment="1" applyFont="1">
      <alignment readingOrder="0"/>
    </xf>
    <xf borderId="0" fillId="9" fontId="10" numFmtId="0" xfId="0" applyAlignment="1" applyFont="1">
      <alignment horizontal="left" readingOrder="0"/>
    </xf>
    <xf borderId="1" fillId="9" fontId="2" numFmtId="166" xfId="0" applyAlignment="1" applyBorder="1" applyFont="1" applyNumberFormat="1">
      <alignment horizontal="right" readingOrder="0" vertical="bottom"/>
    </xf>
    <xf borderId="0" fillId="0" fontId="9" numFmtId="0" xfId="0" applyFont="1"/>
    <xf borderId="5" fillId="9" fontId="2" numFmtId="0" xfId="0" applyAlignment="1" applyBorder="1" applyFont="1">
      <alignment horizontal="left" readingOrder="0" vertical="bottom"/>
    </xf>
    <xf borderId="1" fillId="4" fontId="11" numFmtId="166" xfId="0" applyAlignment="1" applyBorder="1" applyFont="1" applyNumberFormat="1">
      <alignment readingOrder="0"/>
    </xf>
    <xf borderId="1" fillId="2" fontId="11" numFmtId="166" xfId="0" applyAlignment="1" applyBorder="1" applyFont="1" applyNumberFormat="1">
      <alignment readingOrder="0"/>
    </xf>
    <xf borderId="0" fillId="0" fontId="7" numFmtId="3" xfId="0" applyAlignment="1" applyFont="1" applyNumberFormat="1">
      <alignment readingOrder="0"/>
    </xf>
    <xf borderId="5" fillId="0" fontId="12" numFmtId="0" xfId="0" applyAlignment="1" applyBorder="1" applyFont="1">
      <alignment readingOrder="0" vertical="bottom"/>
    </xf>
    <xf borderId="3" fillId="0" fontId="12" numFmtId="166" xfId="0" applyAlignment="1" applyBorder="1" applyFont="1" applyNumberFormat="1">
      <alignment horizontal="right" readingOrder="0" vertical="bottom"/>
    </xf>
    <xf borderId="3" fillId="9" fontId="12" numFmtId="166" xfId="0" applyAlignment="1" applyBorder="1" applyFont="1" applyNumberFormat="1">
      <alignment horizontal="right" readingOrder="0" vertical="bottom"/>
    </xf>
    <xf borderId="3" fillId="4" fontId="12" numFmtId="166" xfId="0" applyAlignment="1" applyBorder="1" applyFont="1" applyNumberFormat="1">
      <alignment horizontal="right" readingOrder="0" vertical="bottom"/>
    </xf>
    <xf borderId="3" fillId="9" fontId="12" numFmtId="166" xfId="0" applyAlignment="1" applyBorder="1" applyFont="1" applyNumberFormat="1">
      <alignment horizontal="right" readingOrder="0" vertical="bottom"/>
    </xf>
    <xf borderId="5" fillId="0" fontId="4" numFmtId="0" xfId="0" applyAlignment="1" applyBorder="1" applyFont="1">
      <alignment readingOrder="0" vertical="bottom"/>
    </xf>
    <xf borderId="3" fillId="0" fontId="8" numFmtId="166" xfId="0" applyAlignment="1" applyBorder="1" applyFont="1" applyNumberFormat="1">
      <alignment vertical="bottom"/>
    </xf>
    <xf borderId="5" fillId="9" fontId="4" numFmtId="0" xfId="0" applyAlignment="1" applyBorder="1" applyFont="1">
      <alignment horizontal="left" readingOrder="0" vertical="bottom"/>
    </xf>
    <xf borderId="3" fillId="9" fontId="8" numFmtId="166" xfId="0" applyAlignment="1" applyBorder="1" applyFont="1" applyNumberFormat="1">
      <alignment vertical="bottom"/>
    </xf>
    <xf borderId="5" fillId="0" fontId="4" numFmtId="0" xfId="0" applyAlignment="1" applyBorder="1" applyFont="1">
      <alignment horizontal="left" readingOrder="0" vertical="bottom"/>
    </xf>
    <xf borderId="3" fillId="0" fontId="13" numFmtId="166" xfId="0" applyAlignment="1" applyBorder="1" applyFont="1" applyNumberFormat="1">
      <alignment horizontal="right" shrinkToFit="0" wrapText="0"/>
    </xf>
    <xf borderId="3" fillId="4" fontId="2" numFmtId="166" xfId="0" applyAlignment="1" applyBorder="1" applyFont="1" applyNumberFormat="1">
      <alignment horizontal="right" shrinkToFit="0" wrapText="0"/>
    </xf>
    <xf borderId="5" fillId="3" fontId="2" numFmtId="0" xfId="0" applyAlignment="1" applyBorder="1" applyFont="1">
      <alignment horizontal="left" readingOrder="0" vertical="bottom"/>
    </xf>
    <xf borderId="0" fillId="0" fontId="4" numFmtId="0" xfId="0" applyAlignment="1" applyFont="1">
      <alignment readingOrder="0" shrinkToFit="0" vertical="bottom" wrapText="0"/>
    </xf>
    <xf borderId="3" fillId="0" fontId="4" numFmtId="0" xfId="0" applyAlignment="1" applyBorder="1" applyFont="1">
      <alignment readingOrder="0" shrinkToFit="0" vertical="bottom" wrapText="0"/>
    </xf>
    <xf borderId="3" fillId="8" fontId="2" numFmtId="166" xfId="0" applyAlignment="1" applyBorder="1" applyFont="1" applyNumberFormat="1">
      <alignment horizontal="right" readingOrder="0" shrinkToFit="0" wrapText="0"/>
    </xf>
    <xf borderId="3" fillId="0" fontId="2" numFmtId="0" xfId="0" applyAlignment="1" applyBorder="1" applyFont="1">
      <alignment horizontal="right" readingOrder="0" shrinkToFit="0" wrapText="0"/>
    </xf>
    <xf borderId="4" fillId="0" fontId="4" numFmtId="0" xfId="0" applyAlignment="1" applyBorder="1" applyFont="1">
      <alignment horizontal="left" readingOrder="0" shrinkToFit="0" wrapText="0"/>
    </xf>
    <xf borderId="3" fillId="0" fontId="4" numFmtId="166" xfId="0" applyAlignment="1" applyBorder="1" applyFont="1" applyNumberFormat="1">
      <alignment horizontal="center" readingOrder="0" shrinkToFit="0" wrapText="0"/>
    </xf>
    <xf borderId="3" fillId="0" fontId="4" numFmtId="166" xfId="0" applyAlignment="1" applyBorder="1" applyFont="1" applyNumberFormat="1">
      <alignment horizontal="center" shrinkToFit="0" wrapText="0"/>
    </xf>
    <xf borderId="3" fillId="4" fontId="4" numFmtId="166" xfId="0" applyAlignment="1" applyBorder="1" applyFont="1" applyNumberFormat="1">
      <alignment horizontal="center" readingOrder="0" shrinkToFit="0" wrapText="0"/>
    </xf>
    <xf borderId="1" fillId="0" fontId="4" numFmtId="166" xfId="0" applyBorder="1" applyFont="1" applyNumberFormat="1"/>
    <xf borderId="0" fillId="6" fontId="4" numFmtId="0" xfId="0" applyAlignment="1" applyFont="1">
      <alignment horizontal="left" readingOrder="0" vertical="bottom"/>
    </xf>
    <xf borderId="6" fillId="0" fontId="5" numFmtId="0" xfId="0" applyBorder="1" applyFont="1"/>
    <xf borderId="3" fillId="8" fontId="2" numFmtId="166" xfId="0" applyAlignment="1" applyBorder="1" applyFont="1" applyNumberFormat="1">
      <alignment horizontal="center" readingOrder="0" shrinkToFit="0" vertical="center" wrapText="0"/>
    </xf>
    <xf borderId="0" fillId="10" fontId="4" numFmtId="0" xfId="0" applyAlignment="1" applyFill="1" applyFont="1">
      <alignment horizontal="left" readingOrder="0" vertical="bottom"/>
    </xf>
    <xf borderId="3" fillId="10" fontId="2" numFmtId="166" xfId="0" applyAlignment="1" applyBorder="1" applyFont="1" applyNumberFormat="1">
      <alignment horizontal="center" readingOrder="0" shrinkToFit="0" vertical="center" wrapText="0"/>
    </xf>
    <xf borderId="0" fillId="0" fontId="4" numFmtId="0" xfId="0" applyAlignment="1" applyFont="1">
      <alignment horizontal="left" readingOrder="0" vertical="bottom"/>
    </xf>
    <xf borderId="0" fillId="0" fontId="2" numFmtId="4" xfId="0" applyAlignment="1" applyFont="1" applyNumberFormat="1">
      <alignment horizontal="center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2" fontId="2" numFmtId="0" xfId="0" applyAlignment="1" applyFont="1">
      <alignment shrinkToFit="0" vertical="bottom" wrapText="0"/>
    </xf>
    <xf borderId="0" fillId="2" fontId="7" numFmtId="0" xfId="0" applyFont="1"/>
    <xf borderId="0" fillId="0" fontId="2" numFmtId="0" xfId="0" applyAlignment="1" applyFont="1">
      <alignment readingOrder="0"/>
    </xf>
    <xf borderId="0" fillId="0" fontId="14" numFmtId="0" xfId="0" applyAlignment="1" applyFont="1">
      <alignment horizontal="left" readingOrder="0" shrinkToFit="0" vertical="bottom" wrapText="0"/>
    </xf>
    <xf borderId="0" fillId="0" fontId="15" numFmtId="0" xfId="0" applyAlignment="1" applyFont="1">
      <alignment readingOrder="0" shrinkToFit="0" vertical="bottom" wrapText="0"/>
    </xf>
    <xf borderId="0" fillId="0" fontId="7" numFmtId="164" xfId="0" applyAlignment="1" applyFont="1" applyNumberFormat="1">
      <alignment readingOrder="0"/>
    </xf>
    <xf borderId="0" fillId="0" fontId="7" numFmtId="0" xfId="0" applyAlignment="1" applyFont="1">
      <alignment horizontal="center" readingOrder="0"/>
    </xf>
    <xf borderId="0" fillId="0" fontId="16" numFmtId="0" xfId="0" applyAlignment="1" applyFont="1">
      <alignment readingOrder="0" shrinkToFit="0" vertical="bottom" wrapText="0"/>
    </xf>
    <xf borderId="0" fillId="0" fontId="7" numFmtId="4" xfId="0" applyFont="1" applyNumberFormat="1"/>
    <xf borderId="0" fillId="0" fontId="7" numFmtId="0" xfId="0" applyFont="1"/>
    <xf borderId="7" fillId="0" fontId="9" numFmtId="4" xfId="0" applyBorder="1" applyFont="1" applyNumberFormat="1"/>
    <xf borderId="0" fillId="0" fontId="7" numFmtId="4" xfId="0" applyAlignment="1" applyFont="1" applyNumberFormat="1">
      <alignment readingOrder="0"/>
    </xf>
    <xf borderId="0" fillId="0" fontId="7" numFmtId="166" xfId="0" applyFont="1" applyNumberFormat="1"/>
    <xf borderId="0" fillId="0" fontId="15" numFmtId="0" xfId="0" applyAlignment="1" applyFont="1">
      <alignment shrinkToFit="0" vertical="bottom" wrapText="0"/>
    </xf>
    <xf borderId="0" fillId="0" fontId="15" numFmtId="168" xfId="0" applyAlignment="1" applyFont="1" applyNumberFormat="1">
      <alignment horizontal="center" readingOrder="0" shrinkToFit="0" vertical="bottom" wrapText="0"/>
    </xf>
    <xf borderId="0" fillId="0" fontId="15" numFmtId="0" xfId="0" applyAlignment="1" applyFont="1">
      <alignment horizontal="center" shrinkToFit="0" vertical="bottom" wrapText="0"/>
    </xf>
    <xf borderId="7" fillId="0" fontId="15" numFmtId="0" xfId="0" applyAlignment="1" applyBorder="1" applyFont="1">
      <alignment horizontal="center" readingOrder="0" shrinkToFit="0" vertical="bottom" wrapText="0"/>
    </xf>
    <xf borderId="0" fillId="0" fontId="16" numFmtId="4" xfId="0" applyAlignment="1" applyFont="1" applyNumberFormat="1">
      <alignment horizontal="right" readingOrder="0" shrinkToFit="0" vertical="bottom" wrapText="0"/>
    </xf>
    <xf borderId="0" fillId="0" fontId="16" numFmtId="0" xfId="0" applyAlignment="1" applyFont="1">
      <alignment shrinkToFit="0" vertical="bottom" wrapText="0"/>
    </xf>
    <xf borderId="0" fillId="0" fontId="16" numFmtId="0" xfId="0" applyAlignment="1" applyFont="1">
      <alignment horizontal="right" readingOrder="0" shrinkToFit="0" vertical="bottom" wrapText="0"/>
    </xf>
    <xf borderId="0" fillId="0" fontId="16" numFmtId="0" xfId="0" applyAlignment="1" applyFont="1">
      <alignment shrinkToFit="0" vertical="bottom" wrapText="0"/>
    </xf>
    <xf borderId="0" fillId="7" fontId="7" numFmtId="4" xfId="0" applyFont="1" applyNumberFormat="1"/>
    <xf borderId="0" fillId="0" fontId="16" numFmtId="4" xfId="0" applyAlignment="1" applyFont="1" applyNumberFormat="1">
      <alignment shrinkToFit="0" vertical="bottom" wrapText="0"/>
    </xf>
    <xf borderId="8" fillId="0" fontId="15" numFmtId="4" xfId="0" applyAlignment="1" applyBorder="1" applyFont="1" applyNumberFormat="1">
      <alignment horizontal="right" readingOrder="0" shrinkToFit="0" vertical="bottom" wrapText="0"/>
    </xf>
    <xf borderId="0" fillId="0" fontId="17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.29"/>
    <col customWidth="1" min="2" max="2" width="2.14"/>
    <col customWidth="1" min="3" max="3" width="42.86"/>
    <col customWidth="1" min="4" max="5" width="16.86"/>
    <col customWidth="1" min="6" max="7" width="17.43"/>
    <col customWidth="1" min="8" max="8" width="17.57"/>
    <col customWidth="1" min="9" max="9" width="17.86"/>
  </cols>
  <sheetData>
    <row r="1">
      <c r="A1" s="1" t="s">
        <v>0</v>
      </c>
      <c r="B1" s="1"/>
      <c r="C1" s="1"/>
      <c r="D1" s="1"/>
      <c r="E1" s="1"/>
      <c r="F1" s="1"/>
      <c r="G1" s="1"/>
      <c r="H1" s="2"/>
      <c r="I1" s="3"/>
    </row>
    <row r="2">
      <c r="A2" s="4" t="s">
        <v>1</v>
      </c>
      <c r="B2" s="4"/>
      <c r="C2" s="4"/>
      <c r="D2" s="4"/>
      <c r="E2" s="4" t="s">
        <v>2</v>
      </c>
      <c r="F2" s="4"/>
      <c r="G2" s="4"/>
      <c r="H2" s="5"/>
      <c r="I2" s="3"/>
    </row>
    <row r="3">
      <c r="A3" s="6" t="s">
        <v>3</v>
      </c>
      <c r="D3" s="6"/>
      <c r="E3" s="6"/>
      <c r="F3" s="7"/>
      <c r="G3" s="7"/>
      <c r="H3" s="8"/>
      <c r="I3" s="3"/>
    </row>
    <row r="4">
      <c r="A4" s="9"/>
      <c r="B4" s="9"/>
      <c r="C4" s="10" t="s">
        <v>4</v>
      </c>
    </row>
    <row r="5">
      <c r="A5" s="9"/>
      <c r="B5" s="9"/>
      <c r="C5" s="11"/>
      <c r="G5" s="11"/>
      <c r="H5" s="11"/>
      <c r="I5" s="3"/>
    </row>
    <row r="6">
      <c r="A6" s="9"/>
      <c r="B6" s="9"/>
      <c r="C6" s="12"/>
      <c r="D6" s="13"/>
      <c r="E6" s="13"/>
      <c r="F6" s="13"/>
      <c r="G6" s="13"/>
      <c r="H6" s="14"/>
      <c r="I6" s="3"/>
    </row>
    <row r="7">
      <c r="A7" s="9"/>
      <c r="B7" s="9"/>
      <c r="C7" s="15" t="s">
        <v>5</v>
      </c>
      <c r="D7" s="16" t="s">
        <v>6</v>
      </c>
      <c r="E7" s="17" t="s">
        <v>7</v>
      </c>
      <c r="F7" s="18" t="s">
        <v>8</v>
      </c>
      <c r="G7" s="18" t="s">
        <v>9</v>
      </c>
      <c r="H7" s="19" t="s">
        <v>10</v>
      </c>
      <c r="I7" s="20" t="s">
        <v>11</v>
      </c>
    </row>
    <row r="8">
      <c r="A8" s="21"/>
      <c r="B8" s="21"/>
      <c r="C8" s="22"/>
      <c r="D8" s="23">
        <v>44561.0</v>
      </c>
      <c r="E8" s="24">
        <v>2022.0</v>
      </c>
      <c r="F8" s="24">
        <v>2022.0</v>
      </c>
      <c r="G8" s="25">
        <v>44834.0</v>
      </c>
      <c r="H8" s="26">
        <v>2023.0</v>
      </c>
      <c r="I8" s="27">
        <v>2024.0</v>
      </c>
    </row>
    <row r="9">
      <c r="A9" s="28" t="s">
        <v>12</v>
      </c>
      <c r="B9" s="29"/>
      <c r="C9" s="30"/>
      <c r="D9" s="31"/>
      <c r="E9" s="31"/>
      <c r="F9" s="31"/>
      <c r="G9" s="31"/>
      <c r="H9" s="31"/>
      <c r="I9" s="32"/>
    </row>
    <row r="10">
      <c r="A10" s="9"/>
      <c r="B10" s="9"/>
      <c r="C10" s="33" t="s">
        <v>13</v>
      </c>
      <c r="D10" s="34"/>
      <c r="E10" s="34">
        <v>5000.0</v>
      </c>
      <c r="F10" s="35">
        <v>2500.0</v>
      </c>
      <c r="G10" s="34">
        <f>-G155</f>
        <v>2500</v>
      </c>
      <c r="H10" s="36"/>
      <c r="I10" s="37"/>
    </row>
    <row r="11">
      <c r="A11" s="9"/>
      <c r="B11" s="9"/>
      <c r="C11" s="33" t="s">
        <v>14</v>
      </c>
      <c r="D11" s="38"/>
      <c r="E11" s="38"/>
      <c r="F11" s="39"/>
      <c r="G11" s="38"/>
      <c r="H11" s="40"/>
      <c r="I11" s="41"/>
    </row>
    <row r="12">
      <c r="A12" s="9"/>
      <c r="B12" s="9"/>
      <c r="C12" s="33" t="s">
        <v>15</v>
      </c>
      <c r="D12" s="38"/>
      <c r="E12" s="38"/>
      <c r="F12" s="39"/>
      <c r="G12" s="38"/>
      <c r="H12" s="40"/>
      <c r="I12" s="41"/>
    </row>
    <row r="13">
      <c r="A13" s="9"/>
      <c r="B13" s="9"/>
      <c r="C13" s="33" t="s">
        <v>16</v>
      </c>
      <c r="D13" s="34"/>
      <c r="E13" s="34">
        <v>5000.0</v>
      </c>
      <c r="F13" s="35">
        <v>1000.0</v>
      </c>
      <c r="G13" s="34">
        <f>-G156</f>
        <v>987.9</v>
      </c>
      <c r="H13" s="36">
        <v>1000.0</v>
      </c>
      <c r="I13" s="37">
        <v>1000.0</v>
      </c>
    </row>
    <row r="14">
      <c r="A14" s="9"/>
      <c r="B14" s="9"/>
      <c r="C14" s="33" t="s">
        <v>17</v>
      </c>
      <c r="D14" s="34"/>
      <c r="E14" s="34">
        <v>5000.0</v>
      </c>
      <c r="F14" s="35">
        <v>1000.0</v>
      </c>
      <c r="G14" s="34">
        <f>-G170</f>
        <v>450</v>
      </c>
      <c r="H14" s="36">
        <v>1000.0</v>
      </c>
      <c r="I14" s="37">
        <v>1000.0</v>
      </c>
    </row>
    <row r="15">
      <c r="A15" s="9"/>
      <c r="B15" s="9"/>
      <c r="C15" s="33" t="s">
        <v>18</v>
      </c>
      <c r="D15" s="38"/>
      <c r="E15" s="38"/>
      <c r="F15" s="34"/>
      <c r="G15" s="38"/>
      <c r="H15" s="42"/>
      <c r="I15" s="41"/>
    </row>
    <row r="16">
      <c r="A16" s="9"/>
      <c r="B16" s="9"/>
      <c r="C16" s="33" t="s">
        <v>19</v>
      </c>
      <c r="D16" s="38"/>
      <c r="E16" s="38"/>
      <c r="F16" s="39"/>
      <c r="G16" s="38"/>
      <c r="H16" s="40"/>
      <c r="I16" s="41"/>
    </row>
    <row r="17">
      <c r="A17" s="9"/>
      <c r="B17" s="9"/>
      <c r="C17" s="33" t="s">
        <v>20</v>
      </c>
      <c r="D17" s="34">
        <f>-D171</f>
        <v>3.07</v>
      </c>
      <c r="E17" s="34">
        <v>5.0</v>
      </c>
      <c r="F17" s="35">
        <v>5.0</v>
      </c>
      <c r="G17" s="34">
        <f>-G171</f>
        <v>3.14</v>
      </c>
      <c r="H17" s="36">
        <v>5.0</v>
      </c>
      <c r="I17" s="37">
        <v>5.0</v>
      </c>
    </row>
    <row r="18">
      <c r="A18" s="9"/>
      <c r="B18" s="9"/>
      <c r="C18" s="43" t="s">
        <v>21</v>
      </c>
      <c r="D18" s="38"/>
      <c r="E18" s="38"/>
      <c r="F18" s="39"/>
      <c r="G18" s="38"/>
      <c r="H18" s="40"/>
      <c r="I18" s="41"/>
    </row>
    <row r="19">
      <c r="A19" s="9"/>
      <c r="B19" s="9"/>
      <c r="C19" s="43" t="s">
        <v>22</v>
      </c>
      <c r="D19" s="38"/>
      <c r="E19" s="38"/>
      <c r="F19" s="39"/>
      <c r="G19" s="38"/>
      <c r="H19" s="40"/>
      <c r="I19" s="41"/>
    </row>
    <row r="20">
      <c r="A20" s="9"/>
      <c r="B20" s="9"/>
      <c r="C20" s="33" t="s">
        <v>23</v>
      </c>
      <c r="D20" s="38"/>
      <c r="E20" s="38"/>
      <c r="F20" s="39"/>
      <c r="G20" s="38"/>
      <c r="H20" s="40"/>
      <c r="I20" s="41"/>
    </row>
    <row r="21">
      <c r="A21" s="9"/>
      <c r="B21" s="9"/>
      <c r="C21" s="33" t="s">
        <v>24</v>
      </c>
      <c r="D21" s="34">
        <f>-D169</f>
        <v>10128</v>
      </c>
      <c r="E21" s="34">
        <v>1000.0</v>
      </c>
      <c r="F21" s="35">
        <v>346.17</v>
      </c>
      <c r="G21" s="34">
        <f>-G169</f>
        <v>346.17</v>
      </c>
      <c r="H21" s="36"/>
      <c r="I21" s="37"/>
    </row>
    <row r="22">
      <c r="A22" s="9"/>
      <c r="B22" s="9"/>
      <c r="C22" s="33" t="s">
        <v>25</v>
      </c>
      <c r="D22" s="34"/>
      <c r="E22" s="34"/>
      <c r="F22" s="34">
        <v>22096.0</v>
      </c>
      <c r="G22" s="34">
        <f>-G167</f>
        <v>13286.15</v>
      </c>
      <c r="H22" s="42">
        <v>30000.0</v>
      </c>
      <c r="I22" s="37">
        <v>30000.0</v>
      </c>
    </row>
    <row r="23">
      <c r="A23" s="9"/>
      <c r="B23" s="9"/>
      <c r="C23" s="33" t="s">
        <v>26</v>
      </c>
      <c r="D23" s="38"/>
      <c r="E23" s="38"/>
      <c r="F23" s="39"/>
      <c r="G23" s="38"/>
      <c r="H23" s="40"/>
      <c r="I23" s="41"/>
    </row>
    <row r="24">
      <c r="A24" s="9"/>
      <c r="B24" s="9"/>
      <c r="C24" s="33" t="s">
        <v>27</v>
      </c>
      <c r="D24" s="38"/>
      <c r="E24" s="38"/>
      <c r="F24" s="39"/>
      <c r="G24" s="38"/>
      <c r="H24" s="40"/>
      <c r="I24" s="41"/>
    </row>
    <row r="25">
      <c r="A25" s="9"/>
      <c r="B25" s="9"/>
      <c r="C25" s="33" t="s">
        <v>28</v>
      </c>
      <c r="D25" s="38"/>
      <c r="E25" s="38"/>
      <c r="F25" s="39"/>
      <c r="G25" s="38"/>
      <c r="H25" s="40"/>
      <c r="I25" s="41"/>
    </row>
    <row r="26">
      <c r="A26" s="9"/>
      <c r="B26" s="44" t="s">
        <v>29</v>
      </c>
      <c r="C26" s="45"/>
      <c r="D26" s="46"/>
      <c r="E26" s="46"/>
      <c r="F26" s="47"/>
      <c r="G26" s="46"/>
      <c r="H26" s="47"/>
      <c r="I26" s="48"/>
    </row>
    <row r="27">
      <c r="A27" s="9"/>
      <c r="B27" s="9"/>
      <c r="C27" s="43" t="s">
        <v>30</v>
      </c>
      <c r="D27" s="38"/>
      <c r="E27" s="38"/>
      <c r="F27" s="39"/>
      <c r="G27" s="38"/>
      <c r="H27" s="40"/>
      <c r="I27" s="41"/>
    </row>
    <row r="28">
      <c r="A28" s="9"/>
      <c r="B28" s="9"/>
      <c r="C28" s="43" t="s">
        <v>31</v>
      </c>
      <c r="D28" s="34">
        <f>-D161</f>
        <v>6770.78</v>
      </c>
      <c r="E28" s="34">
        <v>7000.0</v>
      </c>
      <c r="F28" s="35">
        <v>8743.41</v>
      </c>
      <c r="G28" s="34">
        <f>-G161</f>
        <v>8743.41</v>
      </c>
      <c r="H28" s="36">
        <v>7000.0</v>
      </c>
      <c r="I28" s="37">
        <v>7000.0</v>
      </c>
    </row>
    <row r="29">
      <c r="A29" s="9"/>
      <c r="B29" s="9"/>
      <c r="C29" s="43" t="s">
        <v>32</v>
      </c>
      <c r="D29" s="38"/>
      <c r="E29" s="38"/>
      <c r="F29" s="39"/>
      <c r="G29" s="38"/>
      <c r="H29" s="40"/>
      <c r="I29" s="41"/>
    </row>
    <row r="30">
      <c r="A30" s="9"/>
      <c r="B30" s="9"/>
      <c r="C30" s="33" t="s">
        <v>33</v>
      </c>
      <c r="D30" s="38"/>
      <c r="E30" s="38"/>
      <c r="F30" s="39"/>
      <c r="G30" s="38"/>
      <c r="H30" s="40"/>
      <c r="I30" s="41"/>
    </row>
    <row r="31">
      <c r="A31" s="9"/>
      <c r="B31" s="9"/>
      <c r="C31" s="43" t="s">
        <v>34</v>
      </c>
      <c r="D31" s="38"/>
      <c r="E31" s="38"/>
      <c r="F31" s="39"/>
      <c r="G31" s="38"/>
      <c r="H31" s="40"/>
      <c r="I31" s="41"/>
    </row>
    <row r="32">
      <c r="A32" s="9"/>
      <c r="B32" s="9"/>
      <c r="C32" s="43" t="s">
        <v>35</v>
      </c>
      <c r="D32" s="38"/>
      <c r="E32" s="38"/>
      <c r="F32" s="39"/>
      <c r="G32" s="38"/>
      <c r="H32" s="40"/>
      <c r="I32" s="41"/>
    </row>
    <row r="33">
      <c r="A33" s="9"/>
      <c r="B33" s="9"/>
      <c r="C33" s="43" t="s">
        <v>36</v>
      </c>
      <c r="D33" s="38"/>
      <c r="E33" s="38"/>
      <c r="F33" s="34"/>
      <c r="G33" s="38"/>
      <c r="H33" s="49">
        <v>3500.0</v>
      </c>
      <c r="I33" s="50">
        <v>3500.0</v>
      </c>
    </row>
    <row r="34">
      <c r="A34" s="9"/>
      <c r="B34" s="9"/>
      <c r="C34" s="43" t="s">
        <v>37</v>
      </c>
      <c r="D34" s="38"/>
      <c r="E34" s="38"/>
      <c r="F34" s="51"/>
      <c r="G34" s="38"/>
      <c r="H34" s="52"/>
      <c r="I34" s="41"/>
    </row>
    <row r="35">
      <c r="A35" s="9"/>
      <c r="B35" s="9"/>
      <c r="C35" s="43" t="s">
        <v>38</v>
      </c>
      <c r="D35" s="38"/>
      <c r="E35" s="38"/>
      <c r="F35" s="53"/>
      <c r="G35" s="38"/>
      <c r="H35" s="54"/>
      <c r="I35" s="41"/>
    </row>
    <row r="36">
      <c r="A36" s="9"/>
      <c r="B36" s="9"/>
      <c r="C36" s="43" t="s">
        <v>39</v>
      </c>
      <c r="D36" s="38"/>
      <c r="E36" s="38"/>
      <c r="F36" s="39"/>
      <c r="G36" s="38"/>
      <c r="H36" s="40"/>
      <c r="I36" s="41"/>
    </row>
    <row r="37">
      <c r="A37" s="9"/>
      <c r="B37" s="9"/>
      <c r="C37" s="55" t="s">
        <v>40</v>
      </c>
      <c r="D37" s="34">
        <f>-D159</f>
        <v>15000</v>
      </c>
      <c r="E37" s="34"/>
      <c r="F37" s="39"/>
      <c r="G37" s="34">
        <f>-G159</f>
        <v>0</v>
      </c>
      <c r="H37" s="40"/>
      <c r="I37" s="41"/>
    </row>
    <row r="38">
      <c r="A38" s="56"/>
      <c r="B38" s="9"/>
      <c r="C38" s="43" t="s">
        <v>41</v>
      </c>
      <c r="D38" s="38"/>
      <c r="E38" s="38"/>
      <c r="F38" s="39"/>
      <c r="G38" s="38"/>
      <c r="H38" s="40"/>
      <c r="I38" s="41"/>
    </row>
    <row r="39">
      <c r="A39" s="9"/>
      <c r="B39" s="9"/>
      <c r="C39" s="55" t="s">
        <v>42</v>
      </c>
      <c r="D39" s="34"/>
      <c r="E39" s="34">
        <v>50000.0</v>
      </c>
      <c r="F39" s="35">
        <v>110000.0</v>
      </c>
      <c r="G39" s="34">
        <f t="shared" ref="G39:G41" si="1">-G164</f>
        <v>109999.2</v>
      </c>
      <c r="H39" s="36"/>
      <c r="I39" s="41"/>
    </row>
    <row r="40">
      <c r="A40" s="9"/>
      <c r="B40" s="9"/>
      <c r="C40" s="55" t="s">
        <v>43</v>
      </c>
      <c r="D40" s="34"/>
      <c r="E40" s="34">
        <v>101000.0</v>
      </c>
      <c r="F40" s="35">
        <f>+62631.79+10000</f>
        <v>72631.79</v>
      </c>
      <c r="G40" s="34">
        <f t="shared" si="1"/>
        <v>62631.79</v>
      </c>
      <c r="H40" s="36"/>
      <c r="I40" s="41"/>
      <c r="J40" s="57" t="s">
        <v>44</v>
      </c>
    </row>
    <row r="41">
      <c r="A41" s="9"/>
      <c r="B41" s="9"/>
      <c r="C41" s="43" t="s">
        <v>45</v>
      </c>
      <c r="D41" s="34"/>
      <c r="E41" s="34">
        <v>791549.0</v>
      </c>
      <c r="F41" s="35">
        <f>+104139.96+77310.59+26833</f>
        <v>208283.55</v>
      </c>
      <c r="G41" s="34">
        <f t="shared" si="1"/>
        <v>104219.96</v>
      </c>
      <c r="H41" s="36">
        <v>200000.0</v>
      </c>
      <c r="I41" s="58">
        <v>200000.0</v>
      </c>
    </row>
    <row r="42">
      <c r="A42" s="9"/>
      <c r="B42" s="9"/>
      <c r="C42" s="43" t="s">
        <v>46</v>
      </c>
      <c r="D42" s="38"/>
      <c r="E42" s="38"/>
      <c r="F42" s="34">
        <v>4712.5</v>
      </c>
      <c r="G42" s="34"/>
      <c r="H42" s="42"/>
      <c r="I42" s="41"/>
    </row>
    <row r="43">
      <c r="A43" s="9"/>
      <c r="B43" s="9"/>
      <c r="C43" s="43" t="s">
        <v>39</v>
      </c>
      <c r="D43" s="38"/>
      <c r="E43" s="38"/>
      <c r="F43" s="39"/>
      <c r="G43" s="38"/>
      <c r="H43" s="40"/>
      <c r="I43" s="41"/>
    </row>
    <row r="44">
      <c r="A44" s="9"/>
      <c r="B44" s="9"/>
      <c r="C44" s="43" t="s">
        <v>47</v>
      </c>
      <c r="D44" s="34">
        <f>-D158</f>
        <v>41504.39</v>
      </c>
      <c r="E44" s="34">
        <v>50000.0</v>
      </c>
      <c r="F44" s="35">
        <v>52000.0</v>
      </c>
      <c r="G44" s="34">
        <f>-G158</f>
        <v>26410</v>
      </c>
      <c r="H44" s="36">
        <v>63660.0</v>
      </c>
      <c r="I44" s="37">
        <f>H44*1.05</f>
        <v>66843</v>
      </c>
    </row>
    <row r="45">
      <c r="A45" s="9"/>
      <c r="B45" s="9"/>
      <c r="C45" s="43" t="s">
        <v>48</v>
      </c>
      <c r="D45" s="38"/>
      <c r="E45" s="38"/>
      <c r="F45" s="39"/>
      <c r="G45" s="38"/>
      <c r="H45" s="40"/>
      <c r="I45" s="50">
        <v>40000.0</v>
      </c>
    </row>
    <row r="46">
      <c r="A46" s="9"/>
      <c r="B46" s="9"/>
      <c r="C46" s="43" t="s">
        <v>49</v>
      </c>
      <c r="D46" s="38"/>
      <c r="E46" s="38"/>
      <c r="F46" s="39"/>
      <c r="G46" s="38"/>
      <c r="H46" s="40"/>
      <c r="I46" s="41"/>
    </row>
    <row r="47">
      <c r="A47" s="9"/>
      <c r="B47" s="9"/>
      <c r="C47" s="43" t="s">
        <v>39</v>
      </c>
      <c r="D47" s="38"/>
      <c r="E47" s="38"/>
      <c r="F47" s="39"/>
      <c r="G47" s="38"/>
      <c r="H47" s="40"/>
      <c r="I47" s="41"/>
    </row>
    <row r="48">
      <c r="A48" s="9"/>
      <c r="B48" s="9"/>
      <c r="C48" s="33" t="s">
        <v>50</v>
      </c>
      <c r="D48" s="38"/>
      <c r="E48" s="38"/>
      <c r="F48" s="39"/>
      <c r="G48" s="38"/>
      <c r="H48" s="40"/>
      <c r="I48" s="41"/>
    </row>
    <row r="49">
      <c r="A49" s="9"/>
      <c r="B49" s="9"/>
      <c r="C49" s="59" t="s">
        <v>51</v>
      </c>
      <c r="D49" s="38"/>
      <c r="E49" s="38"/>
      <c r="F49" s="39"/>
      <c r="G49" s="38"/>
      <c r="H49" s="42">
        <v>60000.0</v>
      </c>
      <c r="I49" s="37">
        <v>60000.0</v>
      </c>
      <c r="J49" s="60">
        <v>200000.0</v>
      </c>
      <c r="K49" s="57" t="s">
        <v>52</v>
      </c>
    </row>
    <row r="50">
      <c r="A50" s="9"/>
      <c r="B50" s="9"/>
      <c r="C50" s="59" t="s">
        <v>53</v>
      </c>
      <c r="D50" s="38"/>
      <c r="E50" s="38"/>
      <c r="F50" s="39"/>
      <c r="G50" s="38"/>
      <c r="H50" s="49">
        <v>183333.0</v>
      </c>
      <c r="I50" s="50">
        <v>183333.0</v>
      </c>
    </row>
    <row r="51">
      <c r="A51" s="9"/>
      <c r="B51" s="9"/>
      <c r="C51" s="59" t="s">
        <v>54</v>
      </c>
      <c r="D51" s="38"/>
      <c r="E51" s="38"/>
      <c r="F51" s="39"/>
      <c r="G51" s="38"/>
      <c r="H51" s="42"/>
      <c r="I51" s="61"/>
    </row>
    <row r="52">
      <c r="A52" s="62" t="s">
        <v>55</v>
      </c>
      <c r="B52" s="29"/>
      <c r="C52" s="30"/>
      <c r="D52" s="63">
        <f t="shared" ref="D52:I52" si="2">SUM(D10:D51)</f>
        <v>73406.24</v>
      </c>
      <c r="E52" s="64">
        <f t="shared" si="2"/>
        <v>1015554</v>
      </c>
      <c r="F52" s="63">
        <f t="shared" si="2"/>
        <v>483318.42</v>
      </c>
      <c r="G52" s="63">
        <f t="shared" si="2"/>
        <v>329577.72</v>
      </c>
      <c r="H52" s="63">
        <f t="shared" si="2"/>
        <v>549498</v>
      </c>
      <c r="I52" s="65">
        <f t="shared" si="2"/>
        <v>592681</v>
      </c>
    </row>
    <row r="53">
      <c r="A53" s="9"/>
      <c r="B53" s="9"/>
      <c r="C53" s="66"/>
      <c r="D53" s="67"/>
      <c r="E53" s="67"/>
      <c r="F53" s="68"/>
      <c r="G53" s="67"/>
      <c r="H53" s="69"/>
      <c r="I53" s="70"/>
    </row>
    <row r="54">
      <c r="A54" s="71"/>
      <c r="B54" s="9"/>
      <c r="C54" s="66"/>
      <c r="D54" s="72"/>
      <c r="E54" s="72"/>
      <c r="F54" s="73"/>
      <c r="G54" s="72"/>
      <c r="H54" s="74"/>
      <c r="I54" s="75"/>
    </row>
    <row r="55">
      <c r="A55" s="76" t="s">
        <v>56</v>
      </c>
      <c r="B55" s="77"/>
      <c r="C55" s="78"/>
      <c r="D55" s="65">
        <f t="shared" ref="D55:I55" si="3">D105+D52</f>
        <v>124754.89</v>
      </c>
      <c r="E55" s="65">
        <f t="shared" si="3"/>
        <v>1027676</v>
      </c>
      <c r="F55" s="65">
        <f t="shared" si="3"/>
        <v>566518.166</v>
      </c>
      <c r="G55" s="65">
        <f t="shared" si="3"/>
        <v>413987.81</v>
      </c>
      <c r="H55" s="65">
        <f t="shared" si="3"/>
        <v>652976.651</v>
      </c>
      <c r="I55" s="65">
        <f t="shared" si="3"/>
        <v>652288.0464</v>
      </c>
    </row>
    <row r="56">
      <c r="A56" s="9"/>
      <c r="B56" s="9"/>
      <c r="C56" s="79"/>
      <c r="D56" s="80"/>
      <c r="E56" s="80"/>
      <c r="F56" s="80"/>
      <c r="G56" s="80"/>
      <c r="H56" s="81"/>
      <c r="I56" s="3"/>
    </row>
    <row r="57">
      <c r="A57" s="9"/>
      <c r="B57" s="9"/>
      <c r="C57" s="79"/>
      <c r="D57" s="80"/>
      <c r="E57" s="80"/>
      <c r="F57" s="80"/>
      <c r="G57" s="80"/>
      <c r="H57" s="81"/>
      <c r="I57" s="3"/>
    </row>
    <row r="58">
      <c r="A58" s="9"/>
      <c r="B58" s="9"/>
      <c r="C58" s="15" t="s">
        <v>5</v>
      </c>
      <c r="D58" s="16" t="s">
        <v>6</v>
      </c>
      <c r="E58" s="17" t="s">
        <v>7</v>
      </c>
      <c r="F58" s="18" t="s">
        <v>8</v>
      </c>
      <c r="G58" s="18" t="s">
        <v>9</v>
      </c>
      <c r="H58" s="19" t="s">
        <v>10</v>
      </c>
      <c r="I58" s="20" t="s">
        <v>11</v>
      </c>
    </row>
    <row r="59">
      <c r="A59" s="21"/>
      <c r="B59" s="9"/>
      <c r="C59" s="22"/>
      <c r="D59" s="23">
        <v>44561.0</v>
      </c>
      <c r="E59" s="24">
        <v>2022.0</v>
      </c>
      <c r="F59" s="24">
        <v>2022.0</v>
      </c>
      <c r="G59" s="25">
        <v>44834.0</v>
      </c>
      <c r="H59" s="26">
        <v>2023.0</v>
      </c>
      <c r="I59" s="27">
        <v>2024.0</v>
      </c>
    </row>
    <row r="60">
      <c r="A60" s="44" t="s">
        <v>57</v>
      </c>
      <c r="B60" s="82"/>
      <c r="C60" s="83"/>
      <c r="D60" s="31"/>
      <c r="E60" s="31"/>
      <c r="F60" s="31"/>
      <c r="G60" s="31"/>
      <c r="H60" s="31"/>
      <c r="I60" s="32"/>
    </row>
    <row r="61">
      <c r="A61" s="9"/>
      <c r="B61" s="9"/>
      <c r="C61" s="84" t="s">
        <v>58</v>
      </c>
      <c r="D61" s="85">
        <f>+D176+D188</f>
        <v>1009</v>
      </c>
      <c r="E61" s="85">
        <v>1200.0</v>
      </c>
      <c r="F61" s="85">
        <f>1700/9*12</f>
        <v>2266.666667</v>
      </c>
      <c r="G61" s="85">
        <f>+G176+G188</f>
        <v>1677.75</v>
      </c>
      <c r="H61" s="86">
        <v>2000.0</v>
      </c>
      <c r="I61" s="87">
        <v>2000.0</v>
      </c>
    </row>
    <row r="62">
      <c r="A62" s="9"/>
      <c r="B62" s="9"/>
      <c r="C62" s="88" t="s">
        <v>59</v>
      </c>
      <c r="D62" s="85">
        <f t="shared" ref="D62:D65" si="4">+D177</f>
        <v>2342.19</v>
      </c>
      <c r="E62" s="89">
        <v>2000.0</v>
      </c>
      <c r="F62" s="90">
        <v>360.0</v>
      </c>
      <c r="G62" s="85">
        <f t="shared" ref="G62:G66" si="5">+G177</f>
        <v>236.85</v>
      </c>
      <c r="H62" s="91">
        <v>1000.0</v>
      </c>
      <c r="I62" s="92">
        <v>1000.0</v>
      </c>
    </row>
    <row r="63">
      <c r="A63" s="93"/>
      <c r="B63" s="9"/>
      <c r="C63" s="88" t="s">
        <v>60</v>
      </c>
      <c r="D63" s="85">
        <f t="shared" si="4"/>
        <v>4490.66</v>
      </c>
      <c r="E63" s="89">
        <v>1000.0</v>
      </c>
      <c r="F63" s="90">
        <v>7391.27</v>
      </c>
      <c r="G63" s="85">
        <f t="shared" si="5"/>
        <v>7391.27</v>
      </c>
      <c r="H63" s="91">
        <v>7500.0</v>
      </c>
      <c r="I63" s="92">
        <v>7500.0</v>
      </c>
    </row>
    <row r="64">
      <c r="A64" s="9"/>
      <c r="B64" s="9"/>
      <c r="C64" s="88" t="s">
        <v>61</v>
      </c>
      <c r="D64" s="85">
        <f t="shared" si="4"/>
        <v>500</v>
      </c>
      <c r="E64" s="89">
        <v>500.0</v>
      </c>
      <c r="F64" s="90">
        <v>500.0</v>
      </c>
      <c r="G64" s="85">
        <f t="shared" si="5"/>
        <v>500</v>
      </c>
      <c r="H64" s="91">
        <v>500.0</v>
      </c>
      <c r="I64" s="92">
        <v>500.0</v>
      </c>
    </row>
    <row r="65">
      <c r="A65" s="9"/>
      <c r="B65" s="9"/>
      <c r="C65" s="88" t="s">
        <v>62</v>
      </c>
      <c r="D65" s="85">
        <f t="shared" si="4"/>
        <v>1200</v>
      </c>
      <c r="E65" s="89">
        <v>2000.0</v>
      </c>
      <c r="F65" s="90">
        <v>1200.0</v>
      </c>
      <c r="G65" s="85">
        <f t="shared" si="5"/>
        <v>1200</v>
      </c>
      <c r="H65" s="91">
        <v>2000.0</v>
      </c>
      <c r="I65" s="92">
        <v>2000.0</v>
      </c>
    </row>
    <row r="66">
      <c r="A66" s="9"/>
      <c r="B66" s="9"/>
      <c r="C66" s="88" t="s">
        <v>63</v>
      </c>
      <c r="D66" s="89"/>
      <c r="E66" s="89">
        <v>1200.0</v>
      </c>
      <c r="F66" s="90">
        <v>521.44</v>
      </c>
      <c r="G66" s="89">
        <f t="shared" si="5"/>
        <v>521.44</v>
      </c>
      <c r="H66" s="91">
        <v>500.0</v>
      </c>
      <c r="I66" s="92">
        <v>500.0</v>
      </c>
    </row>
    <row r="67">
      <c r="A67" s="9"/>
      <c r="B67" s="9"/>
      <c r="C67" s="88" t="s">
        <v>64</v>
      </c>
      <c r="D67" s="89"/>
      <c r="E67" s="89"/>
      <c r="F67" s="90"/>
      <c r="G67" s="89"/>
      <c r="H67" s="91"/>
      <c r="I67" s="92">
        <v>25000.0</v>
      </c>
    </row>
    <row r="68">
      <c r="A68" s="9"/>
      <c r="B68" s="9"/>
      <c r="C68" s="88" t="s">
        <v>65</v>
      </c>
      <c r="D68" s="94"/>
      <c r="E68" s="94">
        <v>5000.0</v>
      </c>
      <c r="F68" s="90">
        <v>1257.02</v>
      </c>
      <c r="G68" s="94">
        <f t="shared" ref="G68:G69" si="6">+G182</f>
        <v>1257.02</v>
      </c>
      <c r="H68" s="91">
        <v>2000.0</v>
      </c>
      <c r="I68" s="92">
        <v>2000.0</v>
      </c>
    </row>
    <row r="69">
      <c r="A69" s="9"/>
      <c r="B69" s="9"/>
      <c r="C69" s="88" t="s">
        <v>66</v>
      </c>
      <c r="D69" s="89"/>
      <c r="E69" s="89">
        <v>500.0</v>
      </c>
      <c r="F69" s="90">
        <v>500.0</v>
      </c>
      <c r="G69" s="89">
        <f t="shared" si="6"/>
        <v>475</v>
      </c>
      <c r="H69" s="91">
        <v>500.0</v>
      </c>
      <c r="I69" s="92">
        <v>500.0</v>
      </c>
    </row>
    <row r="70">
      <c r="A70" s="9"/>
      <c r="B70" s="9"/>
      <c r="C70" s="95" t="s">
        <v>67</v>
      </c>
      <c r="D70" s="96"/>
      <c r="E70" s="96"/>
      <c r="F70" s="97"/>
      <c r="G70" s="96"/>
      <c r="H70" s="98">
        <v>8400.0</v>
      </c>
      <c r="I70" s="99">
        <f>H70*1.055</f>
        <v>8862</v>
      </c>
    </row>
    <row r="71">
      <c r="A71" s="9"/>
      <c r="B71" s="9"/>
      <c r="C71" s="88" t="s">
        <v>68</v>
      </c>
      <c r="D71" s="89">
        <f>+D199</f>
        <v>205</v>
      </c>
      <c r="E71" s="89">
        <v>200.0</v>
      </c>
      <c r="F71" s="90">
        <v>194.0</v>
      </c>
      <c r="G71" s="89">
        <f>+G199</f>
        <v>194</v>
      </c>
      <c r="H71" s="91">
        <v>250.0</v>
      </c>
      <c r="I71" s="92">
        <v>250.0</v>
      </c>
    </row>
    <row r="72">
      <c r="A72" s="9"/>
      <c r="B72" s="9"/>
      <c r="C72" s="95" t="s">
        <v>69</v>
      </c>
      <c r="D72" s="96"/>
      <c r="E72" s="96">
        <v>1500.0</v>
      </c>
      <c r="F72" s="97">
        <v>0.0</v>
      </c>
      <c r="G72" s="96"/>
      <c r="H72" s="91">
        <v>1500.0</v>
      </c>
      <c r="I72" s="100">
        <v>15000.0</v>
      </c>
      <c r="J72" s="57" t="s">
        <v>70</v>
      </c>
    </row>
    <row r="73">
      <c r="A73" s="9"/>
      <c r="B73" s="9"/>
      <c r="C73" s="88" t="s">
        <v>71</v>
      </c>
      <c r="D73" s="89">
        <f>+D185</f>
        <v>1448.77</v>
      </c>
      <c r="E73" s="89">
        <v>750.0</v>
      </c>
      <c r="F73" s="97">
        <v>3600.0</v>
      </c>
      <c r="G73" s="89">
        <f>+G185</f>
        <v>1429.1</v>
      </c>
      <c r="H73" s="91">
        <v>3000.0</v>
      </c>
      <c r="I73" s="92">
        <v>3000.0</v>
      </c>
    </row>
    <row r="74">
      <c r="A74" s="9"/>
      <c r="B74" s="9"/>
      <c r="C74" s="88" t="s">
        <v>72</v>
      </c>
      <c r="D74" s="89"/>
      <c r="E74" s="89">
        <v>100.0</v>
      </c>
      <c r="F74" s="90">
        <v>100.0</v>
      </c>
      <c r="G74" s="89"/>
      <c r="H74" s="91">
        <v>100.0</v>
      </c>
      <c r="I74" s="92">
        <v>100.0</v>
      </c>
      <c r="K74" s="101"/>
    </row>
    <row r="75">
      <c r="A75" s="9"/>
      <c r="B75" s="9"/>
      <c r="C75" s="88" t="s">
        <v>73</v>
      </c>
      <c r="D75" s="89"/>
      <c r="E75" s="89">
        <v>2000.0</v>
      </c>
      <c r="F75" s="90"/>
      <c r="G75" s="89"/>
      <c r="H75" s="91"/>
      <c r="I75" s="92"/>
    </row>
    <row r="76">
      <c r="A76" s="9"/>
      <c r="B76" s="9"/>
      <c r="C76" s="95" t="s">
        <v>74</v>
      </c>
      <c r="D76" s="89"/>
      <c r="E76" s="89"/>
      <c r="F76" s="90"/>
      <c r="G76" s="89"/>
      <c r="H76" s="91">
        <v>1000.0</v>
      </c>
      <c r="I76" s="92">
        <v>1000.0</v>
      </c>
    </row>
    <row r="77">
      <c r="A77" s="9"/>
      <c r="B77" s="9"/>
      <c r="C77" s="88" t="s">
        <v>75</v>
      </c>
      <c r="D77" s="89">
        <f>+D189</f>
        <v>120</v>
      </c>
      <c r="E77" s="89">
        <v>2000.0</v>
      </c>
      <c r="F77" s="90">
        <v>144.0</v>
      </c>
      <c r="G77" s="89">
        <f t="shared" ref="G77:G78" si="7">+G189</f>
        <v>144</v>
      </c>
      <c r="H77" s="91">
        <v>150.0</v>
      </c>
      <c r="I77" s="92">
        <v>150.0</v>
      </c>
    </row>
    <row r="78">
      <c r="A78" s="9"/>
      <c r="B78" s="9"/>
      <c r="C78" s="55" t="s">
        <v>76</v>
      </c>
      <c r="D78" s="94"/>
      <c r="E78" s="94">
        <v>10000.0</v>
      </c>
      <c r="F78" s="90">
        <f>+5986.69+825*3</f>
        <v>8461.69</v>
      </c>
      <c r="G78" s="94">
        <f t="shared" si="7"/>
        <v>5986.69</v>
      </c>
      <c r="H78" s="91">
        <v>10000.0</v>
      </c>
      <c r="I78" s="100">
        <v>10000.0</v>
      </c>
      <c r="J78" s="57" t="s">
        <v>77</v>
      </c>
      <c r="L78" s="102"/>
    </row>
    <row r="79">
      <c r="A79" s="9"/>
      <c r="B79" s="9"/>
      <c r="C79" s="88" t="s">
        <v>78</v>
      </c>
      <c r="D79" s="89">
        <v>6000.0</v>
      </c>
      <c r="E79" s="89">
        <v>3000.0</v>
      </c>
      <c r="F79" s="90">
        <v>4000.0</v>
      </c>
      <c r="G79" s="89">
        <f>+G202</f>
        <v>4000</v>
      </c>
      <c r="H79" s="91">
        <v>4500.0</v>
      </c>
      <c r="I79" s="103">
        <v>4500.0</v>
      </c>
    </row>
    <row r="80">
      <c r="A80" s="9"/>
      <c r="B80" s="9"/>
      <c r="C80" s="88" t="s">
        <v>79</v>
      </c>
      <c r="D80" s="89">
        <f>+D191</f>
        <v>300</v>
      </c>
      <c r="E80" s="89">
        <v>1500.0</v>
      </c>
      <c r="F80" s="90">
        <v>0.0</v>
      </c>
      <c r="G80" s="89">
        <f>+G191</f>
        <v>0</v>
      </c>
      <c r="H80" s="91">
        <v>1500.0</v>
      </c>
      <c r="I80" s="103">
        <v>1500.0</v>
      </c>
    </row>
    <row r="81">
      <c r="A81" s="9"/>
      <c r="B81" s="9"/>
      <c r="C81" s="88" t="s">
        <v>80</v>
      </c>
      <c r="D81" s="89"/>
      <c r="E81" s="89"/>
      <c r="F81" s="90">
        <v>16804.0</v>
      </c>
      <c r="G81" s="89">
        <f t="shared" ref="G81:G82" si="8">+G173</f>
        <v>16804.5</v>
      </c>
      <c r="H81" s="91">
        <v>25000.0</v>
      </c>
      <c r="I81" s="92">
        <v>25000.0</v>
      </c>
      <c r="K81" s="104"/>
    </row>
    <row r="82">
      <c r="A82" s="9"/>
      <c r="B82" s="9"/>
      <c r="C82" s="88" t="s">
        <v>81</v>
      </c>
      <c r="D82" s="89">
        <f>+D174</f>
        <v>6338.13</v>
      </c>
      <c r="E82" s="89">
        <v>800.0</v>
      </c>
      <c r="F82" s="90">
        <v>275.0</v>
      </c>
      <c r="G82" s="89">
        <f t="shared" si="8"/>
        <v>275</v>
      </c>
      <c r="H82" s="91"/>
      <c r="I82" s="92"/>
    </row>
    <row r="83">
      <c r="A83" s="9"/>
      <c r="B83" s="9"/>
      <c r="C83" s="105" t="s">
        <v>82</v>
      </c>
      <c r="D83" s="90">
        <f>+D196</f>
        <v>10924.62</v>
      </c>
      <c r="E83" s="90">
        <v>58240.0</v>
      </c>
      <c r="F83" s="90">
        <v>58240.0</v>
      </c>
      <c r="G83" s="90">
        <f>+G196</f>
        <v>32714.36</v>
      </c>
      <c r="H83" s="91">
        <f>58240*1.08</f>
        <v>62899.2</v>
      </c>
      <c r="I83" s="37">
        <f>+62900*1.05</f>
        <v>66045</v>
      </c>
      <c r="K83" s="57"/>
      <c r="L83" s="102"/>
    </row>
    <row r="84">
      <c r="A84" s="9"/>
      <c r="B84" s="9"/>
      <c r="C84" s="55" t="s">
        <v>83</v>
      </c>
      <c r="D84" s="89"/>
      <c r="E84" s="89"/>
      <c r="F84" s="97">
        <v>6000.0</v>
      </c>
      <c r="G84" s="89"/>
      <c r="H84" s="106">
        <f>26*40*4.3*3+26*20*4.3*9</f>
        <v>33540</v>
      </c>
      <c r="I84" s="107">
        <f>(26*40*4.3*3+26*20*4.3*9)*1.05</f>
        <v>35217</v>
      </c>
      <c r="K84" s="57" t="s">
        <v>84</v>
      </c>
      <c r="L84" s="102"/>
    </row>
    <row r="85">
      <c r="A85" s="9"/>
      <c r="B85" s="9"/>
      <c r="C85" s="88" t="s">
        <v>85</v>
      </c>
      <c r="D85" s="89">
        <f>+D198</f>
        <v>33.6</v>
      </c>
      <c r="E85" s="89">
        <v>175.0</v>
      </c>
      <c r="F85" s="97">
        <f>0.005*SUM(F83,F84)</f>
        <v>321.2</v>
      </c>
      <c r="G85" s="89">
        <f>+G198</f>
        <v>195.39</v>
      </c>
      <c r="H85" s="91">
        <f t="shared" ref="H85:I85" si="9">0.005*SUM(H83,H84)</f>
        <v>482.196</v>
      </c>
      <c r="I85" s="97">
        <f t="shared" si="9"/>
        <v>506.31</v>
      </c>
      <c r="K85" s="108"/>
    </row>
    <row r="86">
      <c r="A86" s="9"/>
      <c r="B86" s="9"/>
      <c r="C86" s="88" t="s">
        <v>86</v>
      </c>
      <c r="D86" s="89">
        <f>+D197</f>
        <v>1717.46</v>
      </c>
      <c r="E86" s="89">
        <v>4455.0</v>
      </c>
      <c r="F86" s="97">
        <f>0.0765*SUM(F83,F84)</f>
        <v>4914.36</v>
      </c>
      <c r="G86" s="89">
        <f>+G197</f>
        <v>15829.86</v>
      </c>
      <c r="H86" s="91">
        <f t="shared" ref="H86:I86" si="10">0.0765*SUM(H83,H84)</f>
        <v>7377.5988</v>
      </c>
      <c r="I86" s="97">
        <f t="shared" si="10"/>
        <v>7746.543</v>
      </c>
      <c r="K86" s="108"/>
    </row>
    <row r="87">
      <c r="A87" s="9"/>
      <c r="B87" s="9"/>
      <c r="C87" s="88" t="s">
        <v>87</v>
      </c>
      <c r="D87" s="89">
        <f t="shared" ref="D87:D88" si="11">+D192</f>
        <v>16</v>
      </c>
      <c r="E87" s="89"/>
      <c r="F87" s="97">
        <f>+28.32+22096.83*0.044</f>
        <v>1000.58052</v>
      </c>
      <c r="G87" s="89">
        <f t="shared" ref="G87:G88" si="12">+G192</f>
        <v>28.32</v>
      </c>
      <c r="H87" s="91"/>
      <c r="I87" s="97"/>
      <c r="K87" s="108"/>
    </row>
    <row r="88">
      <c r="A88" s="9"/>
      <c r="B88" s="9"/>
      <c r="C88" s="88" t="s">
        <v>88</v>
      </c>
      <c r="D88" s="89">
        <f t="shared" si="11"/>
        <v>215</v>
      </c>
      <c r="E88" s="89">
        <v>500.0</v>
      </c>
      <c r="F88" s="90">
        <v>1300.0</v>
      </c>
      <c r="G88" s="89">
        <f t="shared" si="12"/>
        <v>695.65</v>
      </c>
      <c r="H88" s="91">
        <v>2000.0</v>
      </c>
      <c r="I88" s="92">
        <v>2000.0</v>
      </c>
    </row>
    <row r="89">
      <c r="A89" s="9"/>
      <c r="B89" s="9"/>
      <c r="C89" s="88" t="s">
        <v>89</v>
      </c>
      <c r="D89" s="94"/>
      <c r="E89" s="94">
        <v>4200.0</v>
      </c>
      <c r="F89" s="90">
        <v>0.0</v>
      </c>
      <c r="G89" s="94"/>
      <c r="H89" s="91">
        <v>100.0</v>
      </c>
      <c r="I89" s="92">
        <v>100.0</v>
      </c>
    </row>
    <row r="90">
      <c r="A90" s="9"/>
      <c r="B90" s="9"/>
      <c r="C90" s="88" t="s">
        <v>90</v>
      </c>
      <c r="D90" s="89">
        <f>+D195</f>
        <v>6968.75</v>
      </c>
      <c r="E90" s="89">
        <v>5000.0</v>
      </c>
      <c r="F90" s="90">
        <v>5000.0</v>
      </c>
      <c r="G90" s="89">
        <f>+G195</f>
        <v>2080.69</v>
      </c>
      <c r="H90" s="91">
        <v>5000.0</v>
      </c>
      <c r="I90" s="92">
        <v>5000.0</v>
      </c>
      <c r="K90" s="104"/>
    </row>
    <row r="91">
      <c r="A91" s="9"/>
      <c r="B91" s="9"/>
      <c r="C91" s="109" t="s">
        <v>91</v>
      </c>
      <c r="D91" s="110">
        <f>+D160</f>
        <v>-3484.38</v>
      </c>
      <c r="E91" s="110">
        <v>-2500.0</v>
      </c>
      <c r="F91" s="111">
        <v>-2500.0</v>
      </c>
      <c r="G91" s="110">
        <f>+G160</f>
        <v>0</v>
      </c>
      <c r="H91" s="112">
        <v>-2500.0</v>
      </c>
      <c r="I91" s="113">
        <v>-2500.0</v>
      </c>
    </row>
    <row r="92">
      <c r="A92" s="9"/>
      <c r="B92" s="9"/>
      <c r="C92" s="114" t="s">
        <v>92</v>
      </c>
      <c r="D92" s="115"/>
      <c r="E92" s="115"/>
      <c r="F92" s="90"/>
      <c r="G92" s="115"/>
      <c r="H92" s="91"/>
      <c r="I92" s="92"/>
      <c r="K92" s="104"/>
    </row>
    <row r="93">
      <c r="A93" s="9"/>
      <c r="B93" s="9"/>
      <c r="C93" s="116" t="s">
        <v>93</v>
      </c>
      <c r="D93" s="94"/>
      <c r="E93" s="94">
        <v>50000.0</v>
      </c>
      <c r="F93" s="97">
        <v>99000.0</v>
      </c>
      <c r="G93" s="94">
        <f t="shared" ref="G93:G96" si="13">+G204</f>
        <v>73282</v>
      </c>
      <c r="H93" s="91"/>
      <c r="I93" s="41"/>
    </row>
    <row r="94">
      <c r="A94" s="9"/>
      <c r="B94" s="9"/>
      <c r="C94" s="116" t="s">
        <v>94</v>
      </c>
      <c r="D94" s="94"/>
      <c r="E94" s="94">
        <v>90000.0</v>
      </c>
      <c r="F94" s="90">
        <f>+22265.42+10000</f>
        <v>32265.42</v>
      </c>
      <c r="G94" s="94">
        <f t="shared" si="13"/>
        <v>22265.42</v>
      </c>
      <c r="H94" s="91"/>
      <c r="I94" s="37"/>
    </row>
    <row r="95">
      <c r="A95" s="9"/>
      <c r="B95" s="9"/>
      <c r="C95" s="116" t="s">
        <v>95</v>
      </c>
      <c r="D95" s="117"/>
      <c r="E95" s="117">
        <f>+20779+32000+60000+178571+500</f>
        <v>291850</v>
      </c>
      <c r="F95" s="34">
        <f>167223.78+24500</f>
        <v>191723.78</v>
      </c>
      <c r="G95" s="117">
        <f t="shared" si="13"/>
        <v>167303.78</v>
      </c>
      <c r="H95" s="42">
        <v>175000.0</v>
      </c>
      <c r="I95" s="37">
        <v>175000.0</v>
      </c>
    </row>
    <row r="96">
      <c r="A96" s="9"/>
      <c r="B96" s="9"/>
      <c r="C96" s="118" t="s">
        <v>96</v>
      </c>
      <c r="D96" s="119"/>
      <c r="E96" s="119"/>
      <c r="F96" s="38">
        <f>2100+2612.5</f>
        <v>4712.5</v>
      </c>
      <c r="G96" s="117" t="str">
        <f t="shared" si="13"/>
        <v/>
      </c>
      <c r="H96" s="42">
        <v>2788.0</v>
      </c>
      <c r="I96" s="41"/>
    </row>
    <row r="97">
      <c r="A97" s="9"/>
      <c r="B97" s="9"/>
      <c r="C97" s="118" t="s">
        <v>97</v>
      </c>
      <c r="D97" s="119"/>
      <c r="E97" s="119"/>
      <c r="F97" s="38"/>
      <c r="G97" s="119"/>
      <c r="H97" s="120"/>
      <c r="I97" s="41"/>
    </row>
    <row r="98">
      <c r="A98" s="9"/>
      <c r="B98" s="9"/>
      <c r="C98" s="121" t="s">
        <v>98</v>
      </c>
      <c r="D98" s="119"/>
      <c r="E98" s="119"/>
      <c r="F98" s="38"/>
      <c r="G98" s="119"/>
      <c r="H98" s="49">
        <v>48000.0</v>
      </c>
      <c r="I98" s="37">
        <v>48000.0</v>
      </c>
    </row>
    <row r="99">
      <c r="A99" s="9"/>
      <c r="B99" s="9"/>
      <c r="C99" s="121" t="s">
        <v>99</v>
      </c>
      <c r="D99" s="38"/>
      <c r="E99" s="38"/>
      <c r="F99" s="38"/>
      <c r="G99" s="38"/>
      <c r="H99" s="49">
        <v>165000.0</v>
      </c>
      <c r="I99" s="50">
        <v>165000.0</v>
      </c>
    </row>
    <row r="100">
      <c r="A100" s="9"/>
      <c r="B100" s="9"/>
      <c r="C100" s="121" t="s">
        <v>100</v>
      </c>
      <c r="D100" s="38"/>
      <c r="E100" s="38"/>
      <c r="F100" s="38"/>
      <c r="G100" s="38"/>
      <c r="H100" s="42">
        <v>5000.0</v>
      </c>
      <c r="I100" s="41"/>
    </row>
    <row r="101" ht="3.0" customHeight="1">
      <c r="A101" s="122"/>
      <c r="B101" s="122"/>
      <c r="C101" s="123"/>
      <c r="D101" s="35"/>
      <c r="E101" s="35"/>
      <c r="F101" s="35"/>
      <c r="G101" s="35"/>
      <c r="H101" s="35"/>
      <c r="I101" s="35"/>
    </row>
    <row r="102">
      <c r="A102" s="62" t="s">
        <v>101</v>
      </c>
      <c r="B102" s="29"/>
      <c r="C102" s="30"/>
      <c r="D102" s="124">
        <f t="shared" ref="D102:G102" si="14">SUM(D61:D101)</f>
        <v>40344.8</v>
      </c>
      <c r="E102" s="124">
        <f t="shared" si="14"/>
        <v>537170</v>
      </c>
      <c r="F102" s="124">
        <f t="shared" si="14"/>
        <v>449552.9272</v>
      </c>
      <c r="G102" s="124">
        <f t="shared" si="14"/>
        <v>356488.09</v>
      </c>
      <c r="H102" s="124">
        <f>SUM(H61:H100)</f>
        <v>576086.9948</v>
      </c>
      <c r="I102" s="124">
        <f>SUM(I61:I101)</f>
        <v>612476.853</v>
      </c>
    </row>
    <row r="103">
      <c r="A103" s="9"/>
      <c r="B103" s="122" t="s">
        <v>102</v>
      </c>
      <c r="C103" s="66"/>
      <c r="D103" s="124">
        <f t="shared" ref="D103:I103" si="15">D52-D102</f>
        <v>33061.44</v>
      </c>
      <c r="E103" s="124">
        <f t="shared" si="15"/>
        <v>478384</v>
      </c>
      <c r="F103" s="124">
        <f t="shared" si="15"/>
        <v>33765.49281</v>
      </c>
      <c r="G103" s="124">
        <f t="shared" si="15"/>
        <v>-26910.37</v>
      </c>
      <c r="H103" s="124">
        <f t="shared" si="15"/>
        <v>-26588.9948</v>
      </c>
      <c r="I103" s="124">
        <f t="shared" si="15"/>
        <v>-19795.853</v>
      </c>
    </row>
    <row r="104">
      <c r="A104" s="9"/>
      <c r="B104" s="9"/>
      <c r="C104" s="66"/>
      <c r="D104" s="125"/>
      <c r="E104" s="125"/>
      <c r="F104" s="39"/>
      <c r="G104" s="125"/>
      <c r="H104" s="40"/>
      <c r="I104" s="39"/>
    </row>
    <row r="105">
      <c r="A105" s="126" t="s">
        <v>103</v>
      </c>
      <c r="B105" s="29"/>
      <c r="C105" s="30"/>
      <c r="D105" s="127">
        <f>-D153-D154</f>
        <v>51348.65</v>
      </c>
      <c r="E105" s="127">
        <v>12122.0</v>
      </c>
      <c r="F105" s="128">
        <f>D109</f>
        <v>83199.746</v>
      </c>
      <c r="G105" s="127">
        <f>-G153-G154</f>
        <v>84410.09</v>
      </c>
      <c r="H105" s="129">
        <f>F109</f>
        <v>103478.651</v>
      </c>
      <c r="I105" s="130">
        <f>H109</f>
        <v>59607.04635</v>
      </c>
    </row>
    <row r="106">
      <c r="A106" s="71"/>
      <c r="B106" s="9"/>
      <c r="C106" s="66"/>
      <c r="D106" s="39"/>
      <c r="E106" s="39"/>
      <c r="F106" s="39"/>
      <c r="G106" s="39"/>
      <c r="H106" s="40"/>
      <c r="I106" s="39"/>
    </row>
    <row r="107">
      <c r="A107" s="131" t="s">
        <v>104</v>
      </c>
      <c r="C107" s="132"/>
      <c r="D107" s="133">
        <f t="shared" ref="D107:I107" si="16">D105+D103</f>
        <v>84410.09</v>
      </c>
      <c r="E107" s="133">
        <f t="shared" si="16"/>
        <v>490506</v>
      </c>
      <c r="F107" s="133">
        <f t="shared" si="16"/>
        <v>116965.2388</v>
      </c>
      <c r="G107" s="133">
        <f t="shared" si="16"/>
        <v>57499.72</v>
      </c>
      <c r="H107" s="133">
        <f t="shared" si="16"/>
        <v>76889.6562</v>
      </c>
      <c r="I107" s="133">
        <f t="shared" si="16"/>
        <v>39811.19335</v>
      </c>
    </row>
    <row r="108" ht="31.5" customHeight="1">
      <c r="A108" s="9"/>
      <c r="B108" s="134" t="s">
        <v>105</v>
      </c>
      <c r="C108" s="132"/>
      <c r="D108" s="135">
        <f t="shared" ref="D108:H108" si="17">D102*0.03</f>
        <v>1210.344</v>
      </c>
      <c r="E108" s="135">
        <f t="shared" si="17"/>
        <v>16115.1</v>
      </c>
      <c r="F108" s="135">
        <f t="shared" si="17"/>
        <v>13486.58782</v>
      </c>
      <c r="G108" s="135">
        <f t="shared" si="17"/>
        <v>10694.6427</v>
      </c>
      <c r="H108" s="135">
        <f t="shared" si="17"/>
        <v>17282.60984</v>
      </c>
      <c r="I108" s="135">
        <f>I107*0.03</f>
        <v>1194.335801</v>
      </c>
    </row>
    <row r="109">
      <c r="A109" s="9"/>
      <c r="B109" s="136" t="s">
        <v>106</v>
      </c>
      <c r="C109" s="132"/>
      <c r="D109" s="133">
        <f t="shared" ref="D109:I109" si="18">D107-D108</f>
        <v>83199.746</v>
      </c>
      <c r="E109" s="133">
        <f t="shared" si="18"/>
        <v>474390.9</v>
      </c>
      <c r="F109" s="133">
        <f t="shared" si="18"/>
        <v>103478.651</v>
      </c>
      <c r="G109" s="133">
        <f t="shared" si="18"/>
        <v>46805.0773</v>
      </c>
      <c r="H109" s="133">
        <f t="shared" si="18"/>
        <v>59607.04635</v>
      </c>
      <c r="I109" s="133">
        <f t="shared" si="18"/>
        <v>38616.85755</v>
      </c>
    </row>
    <row r="110">
      <c r="A110" s="9"/>
      <c r="D110" s="137">
        <f>+D103+sum(D155:D208)</f>
        <v>0</v>
      </c>
      <c r="E110" s="137">
        <f>490506-E107</f>
        <v>0</v>
      </c>
      <c r="F110" s="138"/>
      <c r="G110" s="137">
        <f>+G103+sum(G155:G208)</f>
        <v>0</v>
      </c>
      <c r="H110" s="139"/>
      <c r="I110" s="3"/>
    </row>
    <row r="111">
      <c r="A111" s="9"/>
      <c r="D111" s="9"/>
      <c r="E111" s="9"/>
      <c r="F111" s="9"/>
      <c r="G111" s="9"/>
      <c r="H111" s="139"/>
      <c r="I111" s="3"/>
    </row>
    <row r="112">
      <c r="H112" s="140"/>
      <c r="I112" s="3"/>
    </row>
    <row r="113">
      <c r="A113" s="1" t="s">
        <v>0</v>
      </c>
      <c r="B113" s="1"/>
      <c r="C113" s="1"/>
      <c r="D113" s="1"/>
      <c r="E113" s="1"/>
      <c r="F113" s="1"/>
      <c r="H113" s="140"/>
      <c r="I113" s="141"/>
    </row>
    <row r="114">
      <c r="A114" s="4" t="s">
        <v>107</v>
      </c>
      <c r="B114" s="4"/>
      <c r="C114" s="4"/>
      <c r="D114" s="142" t="s">
        <v>108</v>
      </c>
    </row>
    <row r="115">
      <c r="A115" s="6" t="s">
        <v>109</v>
      </c>
      <c r="H115" s="140"/>
      <c r="I115" s="141"/>
    </row>
    <row r="116">
      <c r="H116" s="140"/>
      <c r="I116" s="3"/>
    </row>
    <row r="117">
      <c r="A117" s="143"/>
      <c r="D117" s="144">
        <v>44561.0</v>
      </c>
      <c r="G117" s="144">
        <f>G143</f>
        <v>44834</v>
      </c>
      <c r="H117" s="140"/>
      <c r="I117" s="3"/>
    </row>
    <row r="118">
      <c r="A118" s="143"/>
      <c r="D118" s="145" t="s">
        <v>110</v>
      </c>
      <c r="G118" s="145" t="s">
        <v>110</v>
      </c>
      <c r="H118" s="140"/>
      <c r="I118" s="3"/>
    </row>
    <row r="119">
      <c r="A119" s="143" t="s">
        <v>111</v>
      </c>
      <c r="H119" s="140"/>
      <c r="I119" s="3"/>
    </row>
    <row r="120">
      <c r="C120" s="146" t="s">
        <v>112</v>
      </c>
      <c r="D120" s="147">
        <f t="shared" ref="D120:D121" si="19">D145</f>
        <v>53769.04</v>
      </c>
      <c r="G120" s="147">
        <f t="shared" ref="G120:G121" si="20">G145</f>
        <v>26855.53</v>
      </c>
      <c r="H120" s="140"/>
      <c r="I120" s="3"/>
    </row>
    <row r="121">
      <c r="C121" s="146" t="s">
        <v>113</v>
      </c>
      <c r="D121" s="147">
        <f t="shared" si="19"/>
        <v>30657.74</v>
      </c>
      <c r="G121" s="147">
        <f t="shared" si="20"/>
        <v>30660.88</v>
      </c>
      <c r="H121" s="140"/>
      <c r="I121" s="3"/>
    </row>
    <row r="122">
      <c r="C122" s="146" t="s">
        <v>114</v>
      </c>
      <c r="D122" s="148">
        <f>D148</f>
        <v>0</v>
      </c>
      <c r="G122" s="148">
        <f>G148</f>
        <v>0</v>
      </c>
      <c r="H122" s="140"/>
      <c r="I122" s="3"/>
    </row>
    <row r="123">
      <c r="H123" s="140"/>
      <c r="I123" s="3"/>
    </row>
    <row r="124">
      <c r="H124" s="140"/>
      <c r="I124" s="3"/>
    </row>
    <row r="125" ht="3.0" customHeight="1">
      <c r="H125" s="140"/>
      <c r="I125" s="3"/>
    </row>
    <row r="126">
      <c r="C126" s="101" t="s">
        <v>115</v>
      </c>
      <c r="D126" s="149">
        <f>sum(D119:D125)</f>
        <v>84426.78</v>
      </c>
      <c r="G126" s="149">
        <f>sum(G119:G125)</f>
        <v>57516.41</v>
      </c>
      <c r="H126" s="140"/>
      <c r="I126" s="3"/>
    </row>
    <row r="127">
      <c r="H127" s="140"/>
      <c r="I127" s="3"/>
    </row>
    <row r="128">
      <c r="A128" s="143" t="s">
        <v>116</v>
      </c>
      <c r="H128" s="140"/>
      <c r="I128" s="3"/>
    </row>
    <row r="129">
      <c r="C129" s="146" t="s">
        <v>117</v>
      </c>
      <c r="D129" s="148">
        <f t="shared" ref="D129:D130" si="21">-D151</f>
        <v>0</v>
      </c>
      <c r="G129" s="148">
        <f t="shared" ref="G129:G130" si="22">-G151</f>
        <v>0</v>
      </c>
      <c r="H129" s="140"/>
      <c r="I129" s="3"/>
    </row>
    <row r="130">
      <c r="C130" s="146" t="s">
        <v>118</v>
      </c>
      <c r="D130" s="148">
        <f t="shared" si="21"/>
        <v>16.69</v>
      </c>
      <c r="G130" s="147">
        <f t="shared" si="22"/>
        <v>16.69</v>
      </c>
      <c r="H130" s="140"/>
      <c r="I130" s="3"/>
    </row>
    <row r="131" ht="3.0" customHeight="1">
      <c r="H131" s="140"/>
      <c r="I131" s="3"/>
    </row>
    <row r="132">
      <c r="C132" s="101" t="s">
        <v>119</v>
      </c>
      <c r="D132" s="149">
        <f>sum(D128:D131)</f>
        <v>16.69</v>
      </c>
      <c r="G132" s="149">
        <f>sum(G128:G131)</f>
        <v>16.69</v>
      </c>
      <c r="H132" s="140"/>
      <c r="I132" s="3"/>
    </row>
    <row r="133">
      <c r="H133" s="140"/>
      <c r="I133" s="3"/>
    </row>
    <row r="134">
      <c r="A134" s="143" t="s">
        <v>120</v>
      </c>
      <c r="H134" s="140"/>
      <c r="I134" s="3"/>
    </row>
    <row r="135">
      <c r="C135" s="57" t="s">
        <v>103</v>
      </c>
      <c r="D135" s="150">
        <f>-D153-D154</f>
        <v>51348.65</v>
      </c>
      <c r="G135" s="150">
        <f>-G153-G154</f>
        <v>84410.09</v>
      </c>
      <c r="H135" s="140"/>
      <c r="I135" s="3"/>
    </row>
    <row r="136" ht="15.0" customHeight="1">
      <c r="C136" s="57" t="s">
        <v>121</v>
      </c>
      <c r="D136" s="151">
        <f>D103</f>
        <v>33061.44</v>
      </c>
      <c r="G136" s="151">
        <f>G103</f>
        <v>-26910.37</v>
      </c>
      <c r="H136" s="140"/>
      <c r="I136" s="3"/>
    </row>
    <row r="137" ht="15.0" customHeight="1">
      <c r="C137" s="57"/>
      <c r="H137" s="140"/>
      <c r="I137" s="3"/>
    </row>
    <row r="138" ht="3.0" customHeight="1">
      <c r="H138" s="140"/>
      <c r="I138" s="3"/>
    </row>
    <row r="139">
      <c r="C139" s="101" t="s">
        <v>122</v>
      </c>
      <c r="D139" s="149">
        <f>D132+D135+D136</f>
        <v>84426.78</v>
      </c>
      <c r="G139" s="149">
        <f>G132+G135+G136</f>
        <v>57516.41</v>
      </c>
      <c r="H139" s="140"/>
      <c r="I139" s="3"/>
    </row>
    <row r="140">
      <c r="D140" s="147">
        <f>+D126-D139</f>
        <v>0</v>
      </c>
      <c r="G140" s="147">
        <f>+G126-G139</f>
        <v>0</v>
      </c>
      <c r="H140" s="140"/>
      <c r="I140" s="3"/>
    </row>
    <row r="141">
      <c r="H141" s="140"/>
      <c r="I141" s="3"/>
    </row>
    <row r="142">
      <c r="A142" s="57" t="s">
        <v>123</v>
      </c>
      <c r="H142" s="140"/>
      <c r="I142" s="3"/>
    </row>
    <row r="143">
      <c r="C143" s="152"/>
      <c r="D143" s="153">
        <v>44561.0</v>
      </c>
      <c r="G143" s="153">
        <v>44834.0</v>
      </c>
      <c r="I143" s="153">
        <v>44561.0</v>
      </c>
      <c r="L143" s="153">
        <v>44834.0</v>
      </c>
    </row>
    <row r="144">
      <c r="C144" s="154"/>
      <c r="I144" s="155" t="s">
        <v>124</v>
      </c>
      <c r="J144" s="155" t="s">
        <v>125</v>
      </c>
      <c r="L144" s="155" t="s">
        <v>124</v>
      </c>
      <c r="M144" s="155" t="s">
        <v>125</v>
      </c>
    </row>
    <row r="145">
      <c r="C145" s="143" t="s">
        <v>112</v>
      </c>
      <c r="D145" s="147">
        <f t="shared" ref="D145:D206" si="23">I145-J145</f>
        <v>53769.04</v>
      </c>
      <c r="G145" s="147">
        <f t="shared" ref="G145:G206" si="24">L145-M145</f>
        <v>26855.53</v>
      </c>
      <c r="I145" s="156">
        <v>53769.04</v>
      </c>
      <c r="J145" s="157"/>
      <c r="L145" s="156">
        <v>26855.53</v>
      </c>
      <c r="M145" s="157"/>
    </row>
    <row r="146">
      <c r="C146" s="143" t="s">
        <v>113</v>
      </c>
      <c r="D146" s="147">
        <f t="shared" si="23"/>
        <v>30657.74</v>
      </c>
      <c r="G146" s="147">
        <f t="shared" si="24"/>
        <v>30660.88</v>
      </c>
      <c r="I146" s="156">
        <v>30657.74</v>
      </c>
      <c r="J146" s="157"/>
      <c r="L146" s="156">
        <v>30660.88</v>
      </c>
      <c r="M146" s="157"/>
    </row>
    <row r="147">
      <c r="C147" s="143" t="s">
        <v>126</v>
      </c>
      <c r="D147" s="148">
        <f t="shared" si="23"/>
        <v>0</v>
      </c>
      <c r="G147" s="148">
        <f t="shared" si="24"/>
        <v>0</v>
      </c>
      <c r="I147" s="158">
        <v>0.0</v>
      </c>
      <c r="J147" s="157"/>
      <c r="L147" s="158">
        <v>0.0</v>
      </c>
      <c r="M147" s="157"/>
    </row>
    <row r="148">
      <c r="C148" s="143" t="s">
        <v>114</v>
      </c>
      <c r="D148" s="148">
        <f t="shared" si="23"/>
        <v>0</v>
      </c>
      <c r="G148" s="148">
        <f t="shared" si="24"/>
        <v>0</v>
      </c>
      <c r="I148" s="158">
        <v>0.0</v>
      </c>
      <c r="J148" s="159"/>
      <c r="L148" s="158">
        <v>0.0</v>
      </c>
      <c r="M148" s="159"/>
    </row>
    <row r="149">
      <c r="C149" s="143" t="s">
        <v>127</v>
      </c>
      <c r="D149" s="148">
        <f t="shared" si="23"/>
        <v>0</v>
      </c>
      <c r="G149" s="148">
        <f t="shared" si="24"/>
        <v>0</v>
      </c>
      <c r="I149" s="158">
        <v>0.0</v>
      </c>
      <c r="J149" s="157"/>
      <c r="L149" s="158">
        <v>0.0</v>
      </c>
      <c r="M149" s="157"/>
    </row>
    <row r="150">
      <c r="C150" s="143" t="s">
        <v>128</v>
      </c>
      <c r="D150" s="160">
        <f t="shared" si="23"/>
        <v>0</v>
      </c>
      <c r="G150" s="147">
        <f t="shared" si="24"/>
        <v>0</v>
      </c>
      <c r="I150" s="158">
        <v>0.0</v>
      </c>
      <c r="J150" s="161"/>
      <c r="L150" s="158">
        <v>0.0</v>
      </c>
      <c r="M150" s="161"/>
    </row>
    <row r="151">
      <c r="C151" s="143" t="s">
        <v>117</v>
      </c>
      <c r="D151" s="148">
        <f t="shared" si="23"/>
        <v>0</v>
      </c>
      <c r="G151" s="148">
        <f t="shared" si="24"/>
        <v>0</v>
      </c>
      <c r="I151" s="158">
        <v>0.0</v>
      </c>
      <c r="J151" s="157"/>
      <c r="L151" s="158">
        <v>0.0</v>
      </c>
      <c r="M151" s="159"/>
    </row>
    <row r="152">
      <c r="C152" s="143" t="s">
        <v>118</v>
      </c>
      <c r="D152" s="148">
        <f t="shared" si="23"/>
        <v>-16.69</v>
      </c>
      <c r="G152" s="147">
        <f t="shared" si="24"/>
        <v>-16.69</v>
      </c>
      <c r="I152" s="157"/>
      <c r="J152" s="158">
        <v>16.69</v>
      </c>
      <c r="L152" s="157"/>
      <c r="M152" s="156">
        <v>16.69</v>
      </c>
    </row>
    <row r="153">
      <c r="C153" s="143" t="s">
        <v>129</v>
      </c>
      <c r="D153" s="147">
        <f t="shared" si="23"/>
        <v>-36345.09</v>
      </c>
      <c r="G153" s="147">
        <f t="shared" si="24"/>
        <v>-36345.09</v>
      </c>
      <c r="I153" s="157"/>
      <c r="J153" s="156">
        <v>36345.09</v>
      </c>
      <c r="L153" s="157"/>
      <c r="M153" s="156">
        <v>36345.09</v>
      </c>
    </row>
    <row r="154">
      <c r="C154" s="143" t="s">
        <v>130</v>
      </c>
      <c r="D154" s="147">
        <f t="shared" si="23"/>
        <v>-15003.56</v>
      </c>
      <c r="G154" s="147">
        <f t="shared" si="24"/>
        <v>-48065</v>
      </c>
      <c r="I154" s="159"/>
      <c r="J154" s="156">
        <v>15003.56</v>
      </c>
      <c r="L154" s="159"/>
      <c r="M154" s="156">
        <v>48065.0</v>
      </c>
    </row>
    <row r="155">
      <c r="C155" s="143" t="s">
        <v>131</v>
      </c>
      <c r="D155" s="148">
        <f t="shared" si="23"/>
        <v>0</v>
      </c>
      <c r="G155" s="147">
        <f t="shared" si="24"/>
        <v>-2500</v>
      </c>
      <c r="I155" s="158">
        <v>0.0</v>
      </c>
      <c r="J155" s="157"/>
      <c r="L155" s="157"/>
      <c r="M155" s="156">
        <v>2500.0</v>
      </c>
    </row>
    <row r="156">
      <c r="C156" s="143" t="s">
        <v>132</v>
      </c>
      <c r="D156" s="148">
        <f t="shared" si="23"/>
        <v>0</v>
      </c>
      <c r="G156" s="147">
        <f t="shared" si="24"/>
        <v>-987.9</v>
      </c>
      <c r="I156" s="158">
        <v>0.0</v>
      </c>
      <c r="J156" s="157"/>
      <c r="L156" s="157"/>
      <c r="M156" s="156">
        <v>987.9</v>
      </c>
    </row>
    <row r="157">
      <c r="C157" s="143" t="s">
        <v>133</v>
      </c>
      <c r="D157" s="148">
        <f t="shared" si="23"/>
        <v>0</v>
      </c>
      <c r="G157" s="147">
        <f t="shared" si="24"/>
        <v>0</v>
      </c>
      <c r="I157" s="158">
        <v>0.0</v>
      </c>
      <c r="J157" s="157"/>
      <c r="L157" s="158">
        <v>0.0</v>
      </c>
      <c r="M157" s="161"/>
    </row>
    <row r="158">
      <c r="C158" s="143" t="s">
        <v>134</v>
      </c>
      <c r="D158" s="147">
        <f t="shared" si="23"/>
        <v>-41504.39</v>
      </c>
      <c r="G158" s="147">
        <f t="shared" si="24"/>
        <v>-26410</v>
      </c>
      <c r="I158" s="157"/>
      <c r="J158" s="156">
        <v>41504.39</v>
      </c>
      <c r="L158" s="157"/>
      <c r="M158" s="156">
        <v>26410.0</v>
      </c>
    </row>
    <row r="159">
      <c r="C159" s="143" t="s">
        <v>135</v>
      </c>
      <c r="D159" s="147">
        <f t="shared" si="23"/>
        <v>-15000</v>
      </c>
      <c r="G159" s="147">
        <f t="shared" si="24"/>
        <v>0</v>
      </c>
      <c r="I159" s="157"/>
      <c r="J159" s="156">
        <v>15000.0</v>
      </c>
      <c r="L159" s="158">
        <v>0.0</v>
      </c>
      <c r="M159" s="161"/>
    </row>
    <row r="160">
      <c r="C160" s="143" t="s">
        <v>136</v>
      </c>
      <c r="D160" s="147">
        <f t="shared" si="23"/>
        <v>-3484.38</v>
      </c>
      <c r="G160" s="147">
        <f t="shared" si="24"/>
        <v>0</v>
      </c>
      <c r="I160" s="157"/>
      <c r="J160" s="156">
        <v>3484.38</v>
      </c>
      <c r="L160" s="158">
        <v>0.0</v>
      </c>
      <c r="M160" s="161"/>
    </row>
    <row r="161">
      <c r="C161" s="143" t="s">
        <v>137</v>
      </c>
      <c r="D161" s="147">
        <f t="shared" si="23"/>
        <v>-6770.78</v>
      </c>
      <c r="G161" s="147">
        <f t="shared" si="24"/>
        <v>-8743.41</v>
      </c>
      <c r="I161" s="157"/>
      <c r="J161" s="156">
        <v>6770.78</v>
      </c>
      <c r="L161" s="157"/>
      <c r="M161" s="156">
        <v>8743.41</v>
      </c>
    </row>
    <row r="162">
      <c r="C162" s="143" t="s">
        <v>138</v>
      </c>
      <c r="D162" s="148">
        <f t="shared" si="23"/>
        <v>0</v>
      </c>
      <c r="G162" s="148">
        <f t="shared" si="24"/>
        <v>0</v>
      </c>
      <c r="I162" s="158">
        <v>0.0</v>
      </c>
      <c r="J162" s="157"/>
      <c r="L162" s="158">
        <v>0.0</v>
      </c>
      <c r="M162" s="159"/>
    </row>
    <row r="163">
      <c r="C163" s="143" t="s">
        <v>139</v>
      </c>
      <c r="D163" s="148">
        <f t="shared" si="23"/>
        <v>0</v>
      </c>
      <c r="G163" s="148">
        <f t="shared" si="24"/>
        <v>0</v>
      </c>
      <c r="I163" s="158">
        <v>0.0</v>
      </c>
      <c r="J163" s="157"/>
      <c r="L163" s="158">
        <v>0.0</v>
      </c>
      <c r="M163" s="159"/>
    </row>
    <row r="164">
      <c r="C164" s="143" t="s">
        <v>140</v>
      </c>
      <c r="D164" s="148">
        <f t="shared" si="23"/>
        <v>0</v>
      </c>
      <c r="G164" s="147">
        <f t="shared" si="24"/>
        <v>-109999.2</v>
      </c>
      <c r="I164" s="158">
        <v>0.0</v>
      </c>
      <c r="J164" s="157"/>
      <c r="L164" s="157"/>
      <c r="M164" s="156">
        <v>109999.2</v>
      </c>
    </row>
    <row r="165">
      <c r="C165" s="143" t="s">
        <v>141</v>
      </c>
      <c r="D165" s="148">
        <f t="shared" si="23"/>
        <v>0</v>
      </c>
      <c r="G165" s="147">
        <f t="shared" si="24"/>
        <v>-62631.79</v>
      </c>
      <c r="I165" s="158">
        <v>0.0</v>
      </c>
      <c r="J165" s="157"/>
      <c r="L165" s="161"/>
      <c r="M165" s="156">
        <v>62631.79</v>
      </c>
    </row>
    <row r="166">
      <c r="C166" s="143" t="s">
        <v>142</v>
      </c>
      <c r="D166" s="148">
        <f t="shared" si="23"/>
        <v>0</v>
      </c>
      <c r="G166" s="147">
        <f t="shared" si="24"/>
        <v>-104219.96</v>
      </c>
      <c r="I166" s="158">
        <v>0.0</v>
      </c>
      <c r="J166" s="157"/>
      <c r="L166" s="159"/>
      <c r="M166" s="156">
        <v>104219.96</v>
      </c>
    </row>
    <row r="167">
      <c r="C167" s="143" t="s">
        <v>143</v>
      </c>
      <c r="D167" s="148">
        <f t="shared" si="23"/>
        <v>0</v>
      </c>
      <c r="G167" s="147">
        <f t="shared" si="24"/>
        <v>-13286.15</v>
      </c>
      <c r="I167" s="158">
        <v>0.0</v>
      </c>
      <c r="J167" s="157"/>
      <c r="L167" s="161"/>
      <c r="M167" s="156">
        <v>13286.15</v>
      </c>
    </row>
    <row r="168">
      <c r="C168" s="143" t="s">
        <v>144</v>
      </c>
      <c r="D168" s="148">
        <f t="shared" si="23"/>
        <v>0</v>
      </c>
      <c r="G168" s="148">
        <f t="shared" si="24"/>
        <v>0</v>
      </c>
      <c r="I168" s="158">
        <v>0.0</v>
      </c>
      <c r="J168" s="157"/>
      <c r="L168" s="158">
        <v>0.0</v>
      </c>
      <c r="M168" s="157"/>
    </row>
    <row r="169">
      <c r="C169" s="143" t="s">
        <v>145</v>
      </c>
      <c r="D169" s="147">
        <f t="shared" si="23"/>
        <v>-10128</v>
      </c>
      <c r="G169" s="147">
        <f t="shared" si="24"/>
        <v>-346.17</v>
      </c>
      <c r="I169" s="157"/>
      <c r="J169" s="156">
        <v>10128.0</v>
      </c>
      <c r="L169" s="161"/>
      <c r="M169" s="158">
        <v>346.17</v>
      </c>
    </row>
    <row r="170">
      <c r="C170" s="143" t="s">
        <v>146</v>
      </c>
      <c r="D170" s="148">
        <f t="shared" si="23"/>
        <v>0</v>
      </c>
      <c r="G170" s="148">
        <f t="shared" si="24"/>
        <v>-450</v>
      </c>
      <c r="I170" s="158">
        <v>0.0</v>
      </c>
      <c r="J170" s="157"/>
      <c r="L170" s="159"/>
      <c r="M170" s="158">
        <v>450.0</v>
      </c>
    </row>
    <row r="171">
      <c r="C171" s="143" t="s">
        <v>147</v>
      </c>
      <c r="D171" s="148">
        <f t="shared" si="23"/>
        <v>-3.07</v>
      </c>
      <c r="G171" s="147">
        <f t="shared" si="24"/>
        <v>-3.14</v>
      </c>
      <c r="I171" s="157"/>
      <c r="J171" s="158">
        <v>3.07</v>
      </c>
      <c r="L171" s="161"/>
      <c r="M171" s="158">
        <v>3.14</v>
      </c>
    </row>
    <row r="172">
      <c r="C172" s="143" t="s">
        <v>148</v>
      </c>
      <c r="D172" s="148">
        <f t="shared" si="23"/>
        <v>0</v>
      </c>
      <c r="G172" s="148">
        <f t="shared" si="24"/>
        <v>0</v>
      </c>
      <c r="I172" s="158">
        <v>0.0</v>
      </c>
      <c r="J172" s="157"/>
      <c r="L172" s="158">
        <v>0.0</v>
      </c>
      <c r="M172" s="157"/>
    </row>
    <row r="173">
      <c r="C173" s="143" t="s">
        <v>149</v>
      </c>
      <c r="D173" s="148">
        <f t="shared" si="23"/>
        <v>0</v>
      </c>
      <c r="G173" s="147">
        <f t="shared" si="24"/>
        <v>16804.5</v>
      </c>
      <c r="I173" s="158">
        <v>0.0</v>
      </c>
      <c r="J173" s="157"/>
      <c r="L173" s="156">
        <v>16804.5</v>
      </c>
      <c r="M173" s="157"/>
    </row>
    <row r="174">
      <c r="C174" s="143" t="s">
        <v>150</v>
      </c>
      <c r="D174" s="147">
        <f t="shared" si="23"/>
        <v>6338.13</v>
      </c>
      <c r="G174" s="148">
        <f t="shared" si="24"/>
        <v>275</v>
      </c>
      <c r="I174" s="156">
        <v>6338.13</v>
      </c>
      <c r="J174" s="157"/>
      <c r="L174" s="158">
        <v>275.0</v>
      </c>
      <c r="M174" s="157"/>
    </row>
    <row r="175">
      <c r="C175" s="143" t="s">
        <v>151</v>
      </c>
      <c r="D175" s="148">
        <f t="shared" si="23"/>
        <v>0</v>
      </c>
      <c r="G175" s="147">
        <f t="shared" si="24"/>
        <v>0</v>
      </c>
      <c r="I175" s="158">
        <v>0.0</v>
      </c>
      <c r="J175" s="157"/>
      <c r="L175" s="156">
        <v>0.0</v>
      </c>
      <c r="M175" s="157"/>
    </row>
    <row r="176">
      <c r="C176" s="143" t="s">
        <v>152</v>
      </c>
      <c r="D176" s="148">
        <f t="shared" si="23"/>
        <v>995</v>
      </c>
      <c r="G176" s="147">
        <f t="shared" si="24"/>
        <v>1676</v>
      </c>
      <c r="I176" s="158">
        <v>995.0</v>
      </c>
      <c r="J176" s="157"/>
      <c r="L176" s="156">
        <v>1676.0</v>
      </c>
      <c r="M176" s="157"/>
    </row>
    <row r="177">
      <c r="C177" s="143" t="s">
        <v>153</v>
      </c>
      <c r="D177" s="147">
        <f t="shared" si="23"/>
        <v>2342.19</v>
      </c>
      <c r="G177" s="148">
        <f t="shared" si="24"/>
        <v>236.85</v>
      </c>
      <c r="I177" s="156">
        <v>2342.19</v>
      </c>
      <c r="J177" s="157"/>
      <c r="L177" s="158">
        <v>236.85</v>
      </c>
      <c r="M177" s="157"/>
    </row>
    <row r="178">
      <c r="C178" s="143" t="s">
        <v>154</v>
      </c>
      <c r="D178" s="147">
        <f t="shared" si="23"/>
        <v>4490.66</v>
      </c>
      <c r="G178" s="147">
        <f t="shared" si="24"/>
        <v>7391.27</v>
      </c>
      <c r="I178" s="156">
        <v>4490.66</v>
      </c>
      <c r="J178" s="157"/>
      <c r="L178" s="156">
        <v>7391.27</v>
      </c>
      <c r="M178" s="157"/>
    </row>
    <row r="179">
      <c r="C179" s="143" t="s">
        <v>155</v>
      </c>
      <c r="D179" s="148">
        <f t="shared" si="23"/>
        <v>500</v>
      </c>
      <c r="G179" s="148">
        <f t="shared" si="24"/>
        <v>500</v>
      </c>
      <c r="I179" s="158">
        <v>500.0</v>
      </c>
      <c r="J179" s="157"/>
      <c r="L179" s="158">
        <v>500.0</v>
      </c>
      <c r="M179" s="157"/>
    </row>
    <row r="180">
      <c r="C180" s="143" t="s">
        <v>156</v>
      </c>
      <c r="D180" s="147">
        <f t="shared" si="23"/>
        <v>1200</v>
      </c>
      <c r="G180" s="147">
        <f t="shared" si="24"/>
        <v>1200</v>
      </c>
      <c r="I180" s="156">
        <v>1200.0</v>
      </c>
      <c r="J180" s="157"/>
      <c r="L180" s="156">
        <v>1200.0</v>
      </c>
      <c r="M180" s="157"/>
    </row>
    <row r="181">
      <c r="C181" s="143" t="s">
        <v>157</v>
      </c>
      <c r="D181" s="148">
        <f t="shared" si="23"/>
        <v>0</v>
      </c>
      <c r="G181" s="147">
        <f t="shared" si="24"/>
        <v>521.44</v>
      </c>
      <c r="I181" s="158">
        <v>0.0</v>
      </c>
      <c r="J181" s="157"/>
      <c r="L181" s="156">
        <v>521.44</v>
      </c>
      <c r="M181" s="157"/>
    </row>
    <row r="182">
      <c r="C182" s="143" t="s">
        <v>158</v>
      </c>
      <c r="D182" s="148">
        <f t="shared" si="23"/>
        <v>0</v>
      </c>
      <c r="G182" s="147">
        <f t="shared" si="24"/>
        <v>1257.02</v>
      </c>
      <c r="I182" s="158">
        <v>0.0</v>
      </c>
      <c r="J182" s="157"/>
      <c r="L182" s="156">
        <v>1257.02</v>
      </c>
      <c r="M182" s="157"/>
    </row>
    <row r="183">
      <c r="C183" s="143" t="s">
        <v>159</v>
      </c>
      <c r="D183" s="148">
        <f t="shared" si="23"/>
        <v>0</v>
      </c>
      <c r="G183" s="147">
        <f t="shared" si="24"/>
        <v>475</v>
      </c>
      <c r="I183" s="158">
        <v>0.0</v>
      </c>
      <c r="J183" s="157"/>
      <c r="L183" s="156">
        <v>475.0</v>
      </c>
      <c r="M183" s="157"/>
    </row>
    <row r="184">
      <c r="C184" s="143" t="s">
        <v>160</v>
      </c>
      <c r="D184" s="148">
        <f t="shared" si="23"/>
        <v>0</v>
      </c>
      <c r="G184" s="148">
        <f t="shared" si="24"/>
        <v>0</v>
      </c>
      <c r="I184" s="158">
        <v>0.0</v>
      </c>
      <c r="J184" s="157"/>
      <c r="L184" s="158">
        <v>0.0</v>
      </c>
      <c r="M184" s="157"/>
    </row>
    <row r="185">
      <c r="C185" s="143" t="s">
        <v>161</v>
      </c>
      <c r="D185" s="147">
        <f t="shared" si="23"/>
        <v>1448.77</v>
      </c>
      <c r="G185" s="147">
        <f t="shared" si="24"/>
        <v>1429.1</v>
      </c>
      <c r="I185" s="156">
        <v>1448.77</v>
      </c>
      <c r="J185" s="157"/>
      <c r="L185" s="156">
        <v>1429.1</v>
      </c>
      <c r="M185" s="157"/>
    </row>
    <row r="186">
      <c r="C186" s="143" t="s">
        <v>162</v>
      </c>
      <c r="D186" s="148">
        <f t="shared" si="23"/>
        <v>0</v>
      </c>
      <c r="G186" s="147">
        <f t="shared" si="24"/>
        <v>0</v>
      </c>
      <c r="I186" s="158">
        <v>0.0</v>
      </c>
      <c r="J186" s="157"/>
      <c r="L186" s="156">
        <v>0.0</v>
      </c>
      <c r="M186" s="157"/>
    </row>
    <row r="187">
      <c r="C187" s="143" t="s">
        <v>163</v>
      </c>
      <c r="D187" s="148">
        <f t="shared" si="23"/>
        <v>0</v>
      </c>
      <c r="G187" s="147">
        <f t="shared" si="24"/>
        <v>0</v>
      </c>
      <c r="I187" s="158">
        <v>0.0</v>
      </c>
      <c r="J187" s="157"/>
      <c r="L187" s="156">
        <v>0.0</v>
      </c>
      <c r="M187" s="157"/>
    </row>
    <row r="188">
      <c r="C188" s="143" t="s">
        <v>164</v>
      </c>
      <c r="D188" s="148">
        <f t="shared" si="23"/>
        <v>14</v>
      </c>
      <c r="G188" s="147">
        <f t="shared" si="24"/>
        <v>1.75</v>
      </c>
      <c r="I188" s="158">
        <v>14.0</v>
      </c>
      <c r="J188" s="157"/>
      <c r="L188" s="156">
        <v>1.75</v>
      </c>
      <c r="M188" s="157"/>
    </row>
    <row r="189">
      <c r="C189" s="143" t="s">
        <v>165</v>
      </c>
      <c r="D189" s="148">
        <f t="shared" si="23"/>
        <v>120</v>
      </c>
      <c r="G189" s="147">
        <f t="shared" si="24"/>
        <v>144</v>
      </c>
      <c r="I189" s="158">
        <v>120.0</v>
      </c>
      <c r="J189" s="157"/>
      <c r="L189" s="156">
        <v>144.0</v>
      </c>
      <c r="M189" s="157"/>
    </row>
    <row r="190">
      <c r="C190" s="143" t="s">
        <v>166</v>
      </c>
      <c r="D190" s="148">
        <f t="shared" si="23"/>
        <v>0</v>
      </c>
      <c r="G190" s="147">
        <f t="shared" si="24"/>
        <v>5986.69</v>
      </c>
      <c r="I190" s="158">
        <v>0.0</v>
      </c>
      <c r="J190" s="157"/>
      <c r="L190" s="156">
        <v>5986.69</v>
      </c>
      <c r="M190" s="161"/>
    </row>
    <row r="191">
      <c r="C191" s="143" t="s">
        <v>167</v>
      </c>
      <c r="D191" s="148">
        <f t="shared" si="23"/>
        <v>300</v>
      </c>
      <c r="G191" s="148">
        <f t="shared" si="24"/>
        <v>0</v>
      </c>
      <c r="I191" s="158">
        <v>300.0</v>
      </c>
      <c r="J191" s="157"/>
      <c r="L191" s="158">
        <v>0.0</v>
      </c>
      <c r="M191" s="157"/>
    </row>
    <row r="192">
      <c r="C192" s="143" t="s">
        <v>168</v>
      </c>
      <c r="D192" s="148">
        <f t="shared" si="23"/>
        <v>16</v>
      </c>
      <c r="G192" s="148">
        <f t="shared" si="24"/>
        <v>28.32</v>
      </c>
      <c r="I192" s="158">
        <v>16.0</v>
      </c>
      <c r="J192" s="157"/>
      <c r="L192" s="158">
        <v>28.32</v>
      </c>
      <c r="M192" s="157"/>
    </row>
    <row r="193">
      <c r="C193" s="143" t="s">
        <v>169</v>
      </c>
      <c r="D193" s="148">
        <f t="shared" si="23"/>
        <v>215</v>
      </c>
      <c r="G193" s="148">
        <f t="shared" si="24"/>
        <v>695.65</v>
      </c>
      <c r="I193" s="158">
        <v>215.0</v>
      </c>
      <c r="J193" s="157"/>
      <c r="L193" s="158">
        <v>695.65</v>
      </c>
      <c r="M193" s="157"/>
    </row>
    <row r="194">
      <c r="C194" s="143" t="s">
        <v>170</v>
      </c>
      <c r="D194" s="148">
        <f t="shared" si="23"/>
        <v>0</v>
      </c>
      <c r="G194" s="148">
        <f t="shared" si="24"/>
        <v>0</v>
      </c>
      <c r="I194" s="158">
        <v>0.0</v>
      </c>
      <c r="J194" s="157"/>
      <c r="L194" s="158">
        <v>0.0</v>
      </c>
      <c r="M194" s="157"/>
    </row>
    <row r="195">
      <c r="C195" s="143" t="s">
        <v>171</v>
      </c>
      <c r="D195" s="147">
        <f t="shared" si="23"/>
        <v>6968.75</v>
      </c>
      <c r="G195" s="147">
        <f t="shared" si="24"/>
        <v>2080.69</v>
      </c>
      <c r="I195" s="156">
        <v>6968.75</v>
      </c>
      <c r="J195" s="157"/>
      <c r="L195" s="156">
        <v>2080.69</v>
      </c>
      <c r="M195" s="157"/>
    </row>
    <row r="196">
      <c r="C196" s="143" t="s">
        <v>172</v>
      </c>
      <c r="D196" s="147">
        <f t="shared" si="23"/>
        <v>10924.62</v>
      </c>
      <c r="G196" s="147">
        <f t="shared" si="24"/>
        <v>32714.36</v>
      </c>
      <c r="I196" s="156">
        <v>10924.62</v>
      </c>
      <c r="J196" s="157"/>
      <c r="L196" s="156">
        <v>32714.36</v>
      </c>
      <c r="M196" s="157"/>
    </row>
    <row r="197">
      <c r="C197" s="143" t="s">
        <v>173</v>
      </c>
      <c r="D197" s="147">
        <f t="shared" si="23"/>
        <v>1717.46</v>
      </c>
      <c r="G197" s="147">
        <f t="shared" si="24"/>
        <v>15829.86</v>
      </c>
      <c r="I197" s="156">
        <v>1717.46</v>
      </c>
      <c r="J197" s="157"/>
      <c r="L197" s="156">
        <v>15829.86</v>
      </c>
      <c r="M197" s="157"/>
    </row>
    <row r="198">
      <c r="C198" s="143" t="s">
        <v>174</v>
      </c>
      <c r="D198" s="148">
        <f t="shared" si="23"/>
        <v>33.6</v>
      </c>
      <c r="G198" s="148">
        <f t="shared" si="24"/>
        <v>195.39</v>
      </c>
      <c r="I198" s="158">
        <v>33.6</v>
      </c>
      <c r="J198" s="157"/>
      <c r="L198" s="158">
        <v>195.39</v>
      </c>
      <c r="M198" s="157"/>
    </row>
    <row r="199">
      <c r="C199" s="143" t="s">
        <v>175</v>
      </c>
      <c r="D199" s="148">
        <f t="shared" si="23"/>
        <v>205</v>
      </c>
      <c r="G199" s="148">
        <f t="shared" si="24"/>
        <v>194</v>
      </c>
      <c r="I199" s="158">
        <v>205.0</v>
      </c>
      <c r="J199" s="157"/>
      <c r="L199" s="158">
        <v>194.0</v>
      </c>
      <c r="M199" s="157"/>
    </row>
    <row r="200">
      <c r="C200" s="143" t="s">
        <v>176</v>
      </c>
      <c r="D200" s="148">
        <f t="shared" si="23"/>
        <v>0</v>
      </c>
      <c r="G200" s="148">
        <f t="shared" si="24"/>
        <v>0</v>
      </c>
      <c r="I200" s="158">
        <v>0.0</v>
      </c>
      <c r="J200" s="157"/>
      <c r="L200" s="158">
        <v>0.0</v>
      </c>
      <c r="M200" s="157"/>
    </row>
    <row r="201">
      <c r="C201" s="143" t="s">
        <v>177</v>
      </c>
      <c r="D201" s="147">
        <f t="shared" si="23"/>
        <v>6000</v>
      </c>
      <c r="G201" s="148">
        <f t="shared" si="24"/>
        <v>0</v>
      </c>
      <c r="I201" s="156">
        <v>6000.0</v>
      </c>
      <c r="J201" s="157"/>
      <c r="L201" s="158">
        <v>0.0</v>
      </c>
      <c r="M201" s="157"/>
    </row>
    <row r="202">
      <c r="C202" s="143" t="s">
        <v>178</v>
      </c>
      <c r="D202" s="148">
        <f t="shared" si="23"/>
        <v>0</v>
      </c>
      <c r="G202" s="147">
        <f t="shared" si="24"/>
        <v>4000</v>
      </c>
      <c r="I202" s="158">
        <v>0.0</v>
      </c>
      <c r="J202" s="157"/>
      <c r="L202" s="156">
        <v>4000.0</v>
      </c>
      <c r="M202" s="157"/>
    </row>
    <row r="203">
      <c r="C203" s="143" t="s">
        <v>179</v>
      </c>
      <c r="D203" s="148">
        <f t="shared" si="23"/>
        <v>0</v>
      </c>
      <c r="G203" s="148">
        <f t="shared" si="24"/>
        <v>0</v>
      </c>
      <c r="I203" s="158">
        <v>0.0</v>
      </c>
      <c r="J203" s="157"/>
      <c r="L203" s="158">
        <v>0.0</v>
      </c>
      <c r="M203" s="157"/>
    </row>
    <row r="204">
      <c r="C204" s="143" t="s">
        <v>180</v>
      </c>
      <c r="D204" s="148">
        <f t="shared" si="23"/>
        <v>0</v>
      </c>
      <c r="G204" s="147">
        <f t="shared" si="24"/>
        <v>73282</v>
      </c>
      <c r="I204" s="158">
        <v>0.0</v>
      </c>
      <c r="J204" s="157"/>
      <c r="L204" s="156">
        <v>73282.0</v>
      </c>
      <c r="M204" s="157"/>
    </row>
    <row r="205">
      <c r="C205" s="143" t="s">
        <v>181</v>
      </c>
      <c r="D205" s="148">
        <f t="shared" si="23"/>
        <v>0</v>
      </c>
      <c r="G205" s="147">
        <f t="shared" si="24"/>
        <v>22265.42</v>
      </c>
      <c r="I205" s="158">
        <v>0.0</v>
      </c>
      <c r="J205" s="157"/>
      <c r="L205" s="156">
        <v>22265.42</v>
      </c>
      <c r="M205" s="157"/>
    </row>
    <row r="206">
      <c r="C206" s="143" t="s">
        <v>182</v>
      </c>
      <c r="D206" s="148">
        <f t="shared" si="23"/>
        <v>0</v>
      </c>
      <c r="G206" s="147">
        <f t="shared" si="24"/>
        <v>167303.78</v>
      </c>
      <c r="I206" s="158">
        <v>0.0</v>
      </c>
      <c r="J206" s="157"/>
      <c r="L206" s="156">
        <v>167303.78</v>
      </c>
      <c r="M206" s="157"/>
    </row>
    <row r="207" ht="14.25" customHeight="1">
      <c r="C207" s="143" t="s">
        <v>183</v>
      </c>
      <c r="I207" s="158"/>
      <c r="J207" s="157"/>
      <c r="L207" s="158"/>
      <c r="M207" s="157"/>
    </row>
    <row r="208" ht="14.25" customHeight="1">
      <c r="C208" s="143" t="s">
        <v>184</v>
      </c>
      <c r="D208" s="148">
        <f>I208-J208</f>
        <v>0</v>
      </c>
      <c r="G208" s="148">
        <f>L208-M208</f>
        <v>0</v>
      </c>
      <c r="I208" s="158">
        <v>0.0</v>
      </c>
      <c r="J208" s="157"/>
      <c r="L208" s="158">
        <v>0.0</v>
      </c>
      <c r="M208" s="157"/>
    </row>
    <row r="209">
      <c r="C209" s="152"/>
      <c r="D209" s="162">
        <f>sum(D145:D208)</f>
        <v>0</v>
      </c>
      <c r="G209" s="162">
        <f>sum(G145:G208)</f>
        <v>0</v>
      </c>
      <c r="I209" s="162">
        <f t="shared" ref="I209:J209" si="25">sum(I145:I208)</f>
        <v>128255.96</v>
      </c>
      <c r="J209" s="162">
        <f t="shared" si="25"/>
        <v>128255.96</v>
      </c>
      <c r="L209" s="162">
        <f t="shared" ref="L209:M209" si="26">sum(L145:L208)</f>
        <v>414004.5</v>
      </c>
      <c r="M209" s="162">
        <f t="shared" si="26"/>
        <v>414004.5</v>
      </c>
    </row>
    <row r="210">
      <c r="H210" s="140"/>
      <c r="I210" s="3"/>
      <c r="J210" s="163"/>
      <c r="K210" s="163"/>
      <c r="L210" s="163"/>
    </row>
    <row r="211">
      <c r="H211" s="140"/>
      <c r="I211" s="3"/>
    </row>
    <row r="212">
      <c r="H212" s="140"/>
      <c r="I212" s="3"/>
    </row>
    <row r="213">
      <c r="H213" s="140"/>
      <c r="I213" s="3"/>
    </row>
    <row r="214">
      <c r="H214" s="140"/>
      <c r="I214" s="3"/>
    </row>
    <row r="215">
      <c r="H215" s="140"/>
      <c r="I215" s="3"/>
    </row>
    <row r="216">
      <c r="H216" s="140"/>
      <c r="I216" s="3"/>
    </row>
    <row r="217">
      <c r="H217" s="140"/>
      <c r="I217" s="3"/>
    </row>
    <row r="218">
      <c r="H218" s="140"/>
      <c r="I218" s="3"/>
    </row>
    <row r="219">
      <c r="H219" s="140"/>
      <c r="I219" s="3"/>
    </row>
    <row r="220">
      <c r="H220" s="140"/>
      <c r="I220" s="3"/>
    </row>
    <row r="221">
      <c r="H221" s="140"/>
      <c r="I221" s="3"/>
    </row>
    <row r="222">
      <c r="H222" s="140"/>
      <c r="I222" s="3"/>
    </row>
    <row r="223">
      <c r="H223" s="140"/>
      <c r="I223" s="3"/>
    </row>
    <row r="224">
      <c r="H224" s="140"/>
      <c r="I224" s="3"/>
    </row>
    <row r="225">
      <c r="H225" s="140"/>
      <c r="I225" s="3"/>
    </row>
    <row r="226">
      <c r="H226" s="140"/>
      <c r="I226" s="3"/>
    </row>
    <row r="227">
      <c r="H227" s="140"/>
      <c r="I227" s="3"/>
    </row>
    <row r="228">
      <c r="H228" s="140"/>
      <c r="I228" s="3"/>
    </row>
    <row r="229">
      <c r="H229" s="140"/>
      <c r="I229" s="3"/>
    </row>
    <row r="230">
      <c r="H230" s="140"/>
      <c r="I230" s="3"/>
    </row>
    <row r="231">
      <c r="H231" s="140"/>
      <c r="I231" s="3"/>
    </row>
    <row r="232">
      <c r="H232" s="140"/>
      <c r="I232" s="3"/>
    </row>
    <row r="233">
      <c r="H233" s="140"/>
      <c r="I233" s="3"/>
    </row>
    <row r="234">
      <c r="H234" s="140"/>
      <c r="I234" s="3"/>
    </row>
    <row r="235">
      <c r="H235" s="140"/>
      <c r="I235" s="3"/>
    </row>
    <row r="236">
      <c r="H236" s="140"/>
      <c r="I236" s="3"/>
    </row>
    <row r="237">
      <c r="H237" s="140"/>
      <c r="I237" s="3"/>
    </row>
    <row r="238">
      <c r="H238" s="140"/>
      <c r="I238" s="3"/>
    </row>
    <row r="239">
      <c r="H239" s="140"/>
      <c r="I239" s="3"/>
    </row>
    <row r="240">
      <c r="H240" s="140"/>
      <c r="I240" s="3"/>
    </row>
    <row r="241">
      <c r="H241" s="140"/>
      <c r="I241" s="3"/>
    </row>
    <row r="242">
      <c r="H242" s="140"/>
      <c r="I242" s="3"/>
    </row>
    <row r="243">
      <c r="H243" s="140"/>
      <c r="I243" s="3"/>
    </row>
    <row r="244">
      <c r="H244" s="140"/>
      <c r="I244" s="3"/>
    </row>
    <row r="245">
      <c r="H245" s="140"/>
      <c r="I245" s="3"/>
    </row>
    <row r="246">
      <c r="H246" s="140"/>
      <c r="I246" s="3"/>
    </row>
    <row r="247">
      <c r="H247" s="140"/>
      <c r="I247" s="3"/>
    </row>
    <row r="248">
      <c r="H248" s="140"/>
      <c r="I248" s="3"/>
    </row>
    <row r="249">
      <c r="H249" s="140"/>
      <c r="I249" s="3"/>
    </row>
    <row r="250">
      <c r="H250" s="140"/>
      <c r="I250" s="3"/>
    </row>
    <row r="251">
      <c r="H251" s="140"/>
      <c r="I251" s="3"/>
    </row>
    <row r="252">
      <c r="H252" s="140"/>
      <c r="I252" s="3"/>
    </row>
    <row r="253">
      <c r="H253" s="140"/>
      <c r="I253" s="3"/>
    </row>
    <row r="254">
      <c r="H254" s="140"/>
      <c r="I254" s="3"/>
    </row>
    <row r="255">
      <c r="H255" s="140"/>
      <c r="I255" s="3"/>
    </row>
    <row r="256">
      <c r="H256" s="140"/>
      <c r="I256" s="3"/>
    </row>
    <row r="257">
      <c r="H257" s="140"/>
      <c r="I257" s="3"/>
    </row>
    <row r="258">
      <c r="H258" s="140"/>
      <c r="I258" s="3"/>
    </row>
    <row r="259">
      <c r="H259" s="140"/>
      <c r="I259" s="3"/>
    </row>
    <row r="260">
      <c r="H260" s="140"/>
      <c r="I260" s="3"/>
    </row>
    <row r="261">
      <c r="H261" s="140"/>
      <c r="I261" s="3"/>
    </row>
    <row r="262">
      <c r="H262" s="140"/>
      <c r="I262" s="3"/>
    </row>
    <row r="263">
      <c r="H263" s="140"/>
      <c r="I263" s="3"/>
    </row>
    <row r="264">
      <c r="H264" s="140"/>
      <c r="I264" s="3"/>
    </row>
    <row r="265">
      <c r="H265" s="140"/>
      <c r="I265" s="3"/>
    </row>
    <row r="266">
      <c r="H266" s="140"/>
      <c r="I266" s="3"/>
    </row>
    <row r="267">
      <c r="H267" s="140"/>
      <c r="I267" s="3"/>
    </row>
    <row r="268">
      <c r="H268" s="140"/>
      <c r="I268" s="3"/>
    </row>
    <row r="269">
      <c r="H269" s="140"/>
      <c r="I269" s="3"/>
    </row>
    <row r="270">
      <c r="H270" s="140"/>
      <c r="I270" s="3"/>
    </row>
    <row r="271">
      <c r="H271" s="140"/>
      <c r="I271" s="3"/>
    </row>
    <row r="272">
      <c r="H272" s="140"/>
      <c r="I272" s="3"/>
    </row>
    <row r="273">
      <c r="H273" s="140"/>
      <c r="I273" s="3"/>
    </row>
    <row r="274">
      <c r="H274" s="140"/>
      <c r="I274" s="3"/>
    </row>
    <row r="275">
      <c r="H275" s="140"/>
      <c r="I275" s="3"/>
    </row>
    <row r="276">
      <c r="H276" s="140"/>
      <c r="I276" s="3"/>
    </row>
    <row r="277">
      <c r="H277" s="140"/>
      <c r="I277" s="3"/>
    </row>
    <row r="278">
      <c r="H278" s="140"/>
      <c r="I278" s="3"/>
    </row>
    <row r="279">
      <c r="H279" s="140"/>
      <c r="I279" s="3"/>
    </row>
    <row r="280">
      <c r="H280" s="140"/>
      <c r="I280" s="3"/>
    </row>
    <row r="281">
      <c r="H281" s="140"/>
      <c r="I281" s="3"/>
    </row>
    <row r="282">
      <c r="H282" s="140"/>
      <c r="I282" s="3"/>
    </row>
    <row r="283">
      <c r="H283" s="140"/>
      <c r="I283" s="3"/>
    </row>
    <row r="284">
      <c r="H284" s="140"/>
      <c r="I284" s="3"/>
    </row>
    <row r="285">
      <c r="H285" s="140"/>
      <c r="I285" s="3"/>
    </row>
    <row r="286">
      <c r="H286" s="140"/>
      <c r="I286" s="3"/>
    </row>
    <row r="287">
      <c r="H287" s="140"/>
      <c r="I287" s="3"/>
    </row>
    <row r="288">
      <c r="H288" s="140"/>
      <c r="I288" s="3"/>
    </row>
    <row r="289">
      <c r="H289" s="140"/>
      <c r="I289" s="3"/>
    </row>
    <row r="290">
      <c r="H290" s="140"/>
      <c r="I290" s="3"/>
    </row>
    <row r="291">
      <c r="H291" s="140"/>
      <c r="I291" s="3"/>
    </row>
    <row r="292">
      <c r="H292" s="140"/>
      <c r="I292" s="3"/>
    </row>
    <row r="293">
      <c r="H293" s="140"/>
      <c r="I293" s="3"/>
    </row>
    <row r="294">
      <c r="H294" s="140"/>
      <c r="I294" s="3"/>
    </row>
    <row r="295">
      <c r="H295" s="140"/>
      <c r="I295" s="3"/>
    </row>
    <row r="296">
      <c r="H296" s="140"/>
      <c r="I296" s="3"/>
    </row>
    <row r="297">
      <c r="H297" s="140"/>
      <c r="I297" s="3"/>
    </row>
    <row r="298">
      <c r="H298" s="140"/>
      <c r="I298" s="3"/>
    </row>
    <row r="299">
      <c r="H299" s="140"/>
      <c r="I299" s="3"/>
    </row>
    <row r="300">
      <c r="H300" s="140"/>
      <c r="I300" s="3"/>
    </row>
    <row r="301">
      <c r="H301" s="140"/>
      <c r="I301" s="3"/>
    </row>
    <row r="302">
      <c r="H302" s="140"/>
      <c r="I302" s="3"/>
    </row>
    <row r="303">
      <c r="H303" s="140"/>
      <c r="I303" s="3"/>
    </row>
    <row r="304">
      <c r="H304" s="140"/>
      <c r="I304" s="3"/>
    </row>
    <row r="305">
      <c r="H305" s="140"/>
      <c r="I305" s="3"/>
    </row>
    <row r="306">
      <c r="H306" s="140"/>
      <c r="I306" s="3"/>
    </row>
    <row r="307">
      <c r="H307" s="140"/>
      <c r="I307" s="3"/>
    </row>
    <row r="308">
      <c r="H308" s="140"/>
      <c r="I308" s="3"/>
    </row>
    <row r="309">
      <c r="H309" s="140"/>
      <c r="I309" s="3"/>
    </row>
    <row r="310">
      <c r="H310" s="140"/>
      <c r="I310" s="3"/>
    </row>
    <row r="311">
      <c r="H311" s="140"/>
      <c r="I311" s="3"/>
    </row>
    <row r="312">
      <c r="H312" s="140"/>
      <c r="I312" s="3"/>
    </row>
    <row r="313">
      <c r="H313" s="140"/>
      <c r="I313" s="3"/>
    </row>
    <row r="314">
      <c r="H314" s="140"/>
      <c r="I314" s="3"/>
    </row>
    <row r="315">
      <c r="H315" s="140"/>
      <c r="I315" s="3"/>
    </row>
    <row r="316">
      <c r="H316" s="140"/>
      <c r="I316" s="3"/>
    </row>
    <row r="317">
      <c r="H317" s="140"/>
      <c r="I317" s="3"/>
    </row>
    <row r="318">
      <c r="H318" s="140"/>
      <c r="I318" s="3"/>
    </row>
    <row r="319">
      <c r="H319" s="140"/>
      <c r="I319" s="3"/>
    </row>
    <row r="320">
      <c r="H320" s="140"/>
      <c r="I320" s="3"/>
    </row>
    <row r="321">
      <c r="H321" s="140"/>
      <c r="I321" s="3"/>
    </row>
    <row r="322">
      <c r="H322" s="140"/>
      <c r="I322" s="3"/>
    </row>
    <row r="323">
      <c r="H323" s="140"/>
      <c r="I323" s="3"/>
    </row>
    <row r="324">
      <c r="H324" s="140"/>
      <c r="I324" s="3"/>
    </row>
    <row r="325">
      <c r="H325" s="140"/>
      <c r="I325" s="3"/>
    </row>
    <row r="326">
      <c r="H326" s="140"/>
      <c r="I326" s="3"/>
    </row>
    <row r="327">
      <c r="H327" s="140"/>
      <c r="I327" s="3"/>
    </row>
    <row r="328">
      <c r="H328" s="140"/>
      <c r="I328" s="3"/>
    </row>
    <row r="329">
      <c r="H329" s="140"/>
      <c r="I329" s="3"/>
    </row>
    <row r="330">
      <c r="H330" s="140"/>
      <c r="I330" s="3"/>
    </row>
    <row r="331">
      <c r="H331" s="140"/>
      <c r="I331" s="3"/>
    </row>
    <row r="332">
      <c r="H332" s="140"/>
      <c r="I332" s="3"/>
    </row>
    <row r="333">
      <c r="H333" s="140"/>
      <c r="I333" s="3"/>
    </row>
    <row r="334">
      <c r="H334" s="140"/>
      <c r="I334" s="3"/>
    </row>
    <row r="335">
      <c r="H335" s="140"/>
      <c r="I335" s="3"/>
    </row>
    <row r="336">
      <c r="H336" s="140"/>
      <c r="I336" s="3"/>
    </row>
    <row r="337">
      <c r="H337" s="140"/>
      <c r="I337" s="3"/>
    </row>
    <row r="338">
      <c r="H338" s="140"/>
      <c r="I338" s="3"/>
    </row>
    <row r="339">
      <c r="H339" s="140"/>
      <c r="I339" s="3"/>
    </row>
    <row r="340">
      <c r="H340" s="140"/>
      <c r="I340" s="3"/>
    </row>
    <row r="341">
      <c r="H341" s="140"/>
      <c r="I341" s="3"/>
    </row>
    <row r="342">
      <c r="H342" s="140"/>
      <c r="I342" s="3"/>
    </row>
    <row r="343">
      <c r="H343" s="140"/>
      <c r="I343" s="3"/>
    </row>
    <row r="344">
      <c r="H344" s="140"/>
      <c r="I344" s="3"/>
    </row>
    <row r="345">
      <c r="H345" s="140"/>
      <c r="I345" s="3"/>
    </row>
    <row r="346">
      <c r="H346" s="140"/>
      <c r="I346" s="3"/>
    </row>
    <row r="347">
      <c r="H347" s="140"/>
      <c r="I347" s="3"/>
    </row>
    <row r="348">
      <c r="H348" s="140"/>
      <c r="I348" s="3"/>
    </row>
    <row r="349">
      <c r="H349" s="140"/>
      <c r="I349" s="3"/>
    </row>
    <row r="350">
      <c r="H350" s="140"/>
      <c r="I350" s="3"/>
    </row>
    <row r="351">
      <c r="H351" s="140"/>
      <c r="I351" s="3"/>
    </row>
    <row r="352">
      <c r="H352" s="140"/>
      <c r="I352" s="3"/>
    </row>
    <row r="353">
      <c r="H353" s="140"/>
      <c r="I353" s="3"/>
    </row>
    <row r="354">
      <c r="H354" s="140"/>
      <c r="I354" s="3"/>
    </row>
    <row r="355">
      <c r="H355" s="140"/>
      <c r="I355" s="3"/>
    </row>
    <row r="356">
      <c r="H356" s="140"/>
      <c r="I356" s="3"/>
    </row>
    <row r="357">
      <c r="H357" s="140"/>
      <c r="I357" s="3"/>
    </row>
    <row r="358">
      <c r="H358" s="140"/>
      <c r="I358" s="3"/>
    </row>
    <row r="359">
      <c r="H359" s="140"/>
      <c r="I359" s="3"/>
    </row>
    <row r="360">
      <c r="H360" s="140"/>
      <c r="I360" s="3"/>
    </row>
    <row r="361">
      <c r="H361" s="140"/>
      <c r="I361" s="3"/>
    </row>
    <row r="362">
      <c r="H362" s="140"/>
      <c r="I362" s="3"/>
    </row>
    <row r="363">
      <c r="H363" s="140"/>
      <c r="I363" s="3"/>
    </row>
    <row r="364">
      <c r="H364" s="140"/>
      <c r="I364" s="3"/>
    </row>
    <row r="365">
      <c r="H365" s="140"/>
      <c r="I365" s="3"/>
    </row>
    <row r="366">
      <c r="H366" s="140"/>
      <c r="I366" s="3"/>
    </row>
    <row r="367">
      <c r="H367" s="140"/>
      <c r="I367" s="3"/>
    </row>
    <row r="368">
      <c r="H368" s="140"/>
      <c r="I368" s="3"/>
    </row>
    <row r="369">
      <c r="H369" s="140"/>
      <c r="I369" s="3"/>
    </row>
    <row r="370">
      <c r="H370" s="140"/>
      <c r="I370" s="3"/>
    </row>
    <row r="371">
      <c r="H371" s="140"/>
      <c r="I371" s="3"/>
    </row>
    <row r="372">
      <c r="H372" s="140"/>
      <c r="I372" s="3"/>
    </row>
    <row r="373">
      <c r="H373" s="140"/>
      <c r="I373" s="3"/>
    </row>
    <row r="374">
      <c r="H374" s="140"/>
      <c r="I374" s="3"/>
    </row>
    <row r="375">
      <c r="H375" s="140"/>
      <c r="I375" s="3"/>
    </row>
    <row r="376">
      <c r="H376" s="140"/>
      <c r="I376" s="3"/>
    </row>
    <row r="377">
      <c r="H377" s="140"/>
      <c r="I377" s="3"/>
    </row>
    <row r="378">
      <c r="H378" s="140"/>
      <c r="I378" s="3"/>
    </row>
    <row r="379">
      <c r="H379" s="140"/>
      <c r="I379" s="3"/>
    </row>
    <row r="380">
      <c r="H380" s="140"/>
      <c r="I380" s="3"/>
    </row>
    <row r="381">
      <c r="H381" s="140"/>
      <c r="I381" s="3"/>
    </row>
    <row r="382">
      <c r="H382" s="140"/>
      <c r="I382" s="3"/>
    </row>
    <row r="383">
      <c r="H383" s="140"/>
      <c r="I383" s="3"/>
    </row>
    <row r="384">
      <c r="H384" s="140"/>
      <c r="I384" s="3"/>
    </row>
    <row r="385">
      <c r="H385" s="140"/>
      <c r="I385" s="3"/>
    </row>
    <row r="386">
      <c r="H386" s="140"/>
      <c r="I386" s="3"/>
    </row>
    <row r="387">
      <c r="H387" s="140"/>
      <c r="I387" s="3"/>
    </row>
    <row r="388">
      <c r="H388" s="140"/>
      <c r="I388" s="3"/>
    </row>
    <row r="389">
      <c r="H389" s="140"/>
      <c r="I389" s="3"/>
    </row>
    <row r="390">
      <c r="H390" s="140"/>
      <c r="I390" s="3"/>
    </row>
    <row r="391">
      <c r="H391" s="140"/>
      <c r="I391" s="3"/>
    </row>
    <row r="392">
      <c r="H392" s="140"/>
      <c r="I392" s="3"/>
    </row>
    <row r="393">
      <c r="H393" s="140"/>
      <c r="I393" s="3"/>
    </row>
    <row r="394">
      <c r="H394" s="140"/>
      <c r="I394" s="3"/>
    </row>
    <row r="395">
      <c r="H395" s="140"/>
      <c r="I395" s="3"/>
    </row>
    <row r="396">
      <c r="H396" s="140"/>
      <c r="I396" s="3"/>
    </row>
    <row r="397">
      <c r="H397" s="140"/>
      <c r="I397" s="3"/>
    </row>
    <row r="398">
      <c r="H398" s="140"/>
      <c r="I398" s="3"/>
    </row>
    <row r="399">
      <c r="H399" s="140"/>
      <c r="I399" s="3"/>
    </row>
    <row r="400">
      <c r="H400" s="140"/>
      <c r="I400" s="3"/>
    </row>
    <row r="401">
      <c r="H401" s="140"/>
      <c r="I401" s="3"/>
    </row>
    <row r="402">
      <c r="H402" s="140"/>
      <c r="I402" s="3"/>
    </row>
    <row r="403">
      <c r="H403" s="140"/>
      <c r="I403" s="3"/>
    </row>
    <row r="404">
      <c r="H404" s="140"/>
      <c r="I404" s="3"/>
    </row>
    <row r="405">
      <c r="H405" s="140"/>
      <c r="I405" s="3"/>
    </row>
    <row r="406">
      <c r="H406" s="140"/>
      <c r="I406" s="3"/>
    </row>
    <row r="407">
      <c r="H407" s="140"/>
      <c r="I407" s="3"/>
    </row>
    <row r="408">
      <c r="H408" s="140"/>
      <c r="I408" s="3"/>
    </row>
    <row r="409">
      <c r="H409" s="140"/>
      <c r="I409" s="3"/>
    </row>
    <row r="410">
      <c r="H410" s="140"/>
      <c r="I410" s="3"/>
    </row>
    <row r="411">
      <c r="H411" s="140"/>
      <c r="I411" s="3"/>
    </row>
    <row r="412">
      <c r="H412" s="140"/>
      <c r="I412" s="3"/>
    </row>
    <row r="413">
      <c r="H413" s="140"/>
      <c r="I413" s="3"/>
    </row>
    <row r="414">
      <c r="H414" s="140"/>
      <c r="I414" s="3"/>
    </row>
    <row r="415">
      <c r="H415" s="140"/>
      <c r="I415" s="3"/>
    </row>
    <row r="416">
      <c r="H416" s="140"/>
      <c r="I416" s="3"/>
    </row>
    <row r="417">
      <c r="H417" s="140"/>
      <c r="I417" s="3"/>
    </row>
    <row r="418">
      <c r="H418" s="140"/>
      <c r="I418" s="3"/>
    </row>
    <row r="419">
      <c r="H419" s="140"/>
      <c r="I419" s="3"/>
    </row>
    <row r="420">
      <c r="H420" s="140"/>
      <c r="I420" s="3"/>
    </row>
    <row r="421">
      <c r="H421" s="140"/>
      <c r="I421" s="3"/>
    </row>
    <row r="422">
      <c r="H422" s="140"/>
      <c r="I422" s="3"/>
    </row>
    <row r="423">
      <c r="H423" s="140"/>
      <c r="I423" s="3"/>
    </row>
    <row r="424">
      <c r="H424" s="140"/>
      <c r="I424" s="3"/>
    </row>
    <row r="425">
      <c r="H425" s="140"/>
      <c r="I425" s="3"/>
    </row>
    <row r="426">
      <c r="H426" s="140"/>
      <c r="I426" s="3"/>
    </row>
    <row r="427">
      <c r="H427" s="140"/>
      <c r="I427" s="3"/>
    </row>
    <row r="428">
      <c r="H428" s="140"/>
      <c r="I428" s="3"/>
    </row>
    <row r="429">
      <c r="H429" s="140"/>
      <c r="I429" s="3"/>
    </row>
    <row r="430">
      <c r="H430" s="140"/>
      <c r="I430" s="3"/>
    </row>
    <row r="431">
      <c r="H431" s="140"/>
      <c r="I431" s="3"/>
    </row>
    <row r="432">
      <c r="H432" s="140"/>
      <c r="I432" s="3"/>
    </row>
    <row r="433">
      <c r="H433" s="140"/>
      <c r="I433" s="3"/>
    </row>
    <row r="434">
      <c r="H434" s="140"/>
      <c r="I434" s="3"/>
    </row>
    <row r="435">
      <c r="H435" s="140"/>
      <c r="I435" s="3"/>
    </row>
    <row r="436">
      <c r="H436" s="140"/>
      <c r="I436" s="3"/>
    </row>
    <row r="437">
      <c r="H437" s="140"/>
      <c r="I437" s="3"/>
    </row>
    <row r="438">
      <c r="H438" s="140"/>
      <c r="I438" s="3"/>
    </row>
    <row r="439">
      <c r="H439" s="140"/>
      <c r="I439" s="3"/>
    </row>
    <row r="440">
      <c r="H440" s="140"/>
      <c r="I440" s="3"/>
    </row>
    <row r="441">
      <c r="H441" s="140"/>
      <c r="I441" s="3"/>
    </row>
    <row r="442">
      <c r="H442" s="140"/>
      <c r="I442" s="3"/>
    </row>
    <row r="443">
      <c r="H443" s="140"/>
      <c r="I443" s="3"/>
    </row>
    <row r="444">
      <c r="H444" s="140"/>
      <c r="I444" s="3"/>
    </row>
    <row r="445">
      <c r="H445" s="140"/>
      <c r="I445" s="3"/>
    </row>
    <row r="446">
      <c r="H446" s="140"/>
      <c r="I446" s="3"/>
    </row>
    <row r="447">
      <c r="H447" s="140"/>
      <c r="I447" s="3"/>
    </row>
    <row r="448">
      <c r="H448" s="140"/>
      <c r="I448" s="3"/>
    </row>
    <row r="449">
      <c r="H449" s="140"/>
      <c r="I449" s="3"/>
    </row>
    <row r="450">
      <c r="H450" s="140"/>
      <c r="I450" s="3"/>
    </row>
    <row r="451">
      <c r="H451" s="140"/>
      <c r="I451" s="3"/>
    </row>
    <row r="452">
      <c r="H452" s="140"/>
      <c r="I452" s="3"/>
    </row>
    <row r="453">
      <c r="H453" s="140"/>
      <c r="I453" s="3"/>
    </row>
    <row r="454">
      <c r="H454" s="140"/>
      <c r="I454" s="3"/>
    </row>
    <row r="455">
      <c r="H455" s="140"/>
      <c r="I455" s="3"/>
    </row>
    <row r="456">
      <c r="H456" s="140"/>
      <c r="I456" s="3"/>
    </row>
    <row r="457">
      <c r="H457" s="140"/>
      <c r="I457" s="3"/>
    </row>
    <row r="458">
      <c r="H458" s="140"/>
      <c r="I458" s="3"/>
    </row>
    <row r="459">
      <c r="H459" s="140"/>
      <c r="I459" s="3"/>
    </row>
    <row r="460">
      <c r="H460" s="140"/>
      <c r="I460" s="3"/>
    </row>
    <row r="461">
      <c r="H461" s="140"/>
      <c r="I461" s="3"/>
    </row>
    <row r="462">
      <c r="H462" s="140"/>
      <c r="I462" s="3"/>
    </row>
    <row r="463">
      <c r="H463" s="140"/>
      <c r="I463" s="3"/>
    </row>
    <row r="464">
      <c r="H464" s="140"/>
      <c r="I464" s="3"/>
    </row>
    <row r="465">
      <c r="H465" s="140"/>
      <c r="I465" s="3"/>
    </row>
    <row r="466">
      <c r="H466" s="140"/>
      <c r="I466" s="3"/>
    </row>
    <row r="467">
      <c r="H467" s="140"/>
      <c r="I467" s="3"/>
    </row>
    <row r="468">
      <c r="H468" s="140"/>
      <c r="I468" s="3"/>
    </row>
    <row r="469">
      <c r="H469" s="140"/>
      <c r="I469" s="3"/>
    </row>
    <row r="470">
      <c r="H470" s="140"/>
      <c r="I470" s="3"/>
    </row>
    <row r="471">
      <c r="H471" s="140"/>
      <c r="I471" s="3"/>
    </row>
    <row r="472">
      <c r="H472" s="140"/>
      <c r="I472" s="3"/>
    </row>
    <row r="473">
      <c r="H473" s="140"/>
      <c r="I473" s="3"/>
    </row>
    <row r="474">
      <c r="H474" s="140"/>
      <c r="I474" s="3"/>
    </row>
    <row r="475">
      <c r="H475" s="140"/>
      <c r="I475" s="3"/>
    </row>
    <row r="476">
      <c r="H476" s="140"/>
      <c r="I476" s="3"/>
    </row>
    <row r="477">
      <c r="H477" s="140"/>
      <c r="I477" s="3"/>
    </row>
    <row r="478">
      <c r="H478" s="140"/>
      <c r="I478" s="3"/>
    </row>
    <row r="479">
      <c r="H479" s="140"/>
      <c r="I479" s="3"/>
    </row>
    <row r="480">
      <c r="H480" s="140"/>
      <c r="I480" s="3"/>
    </row>
    <row r="481">
      <c r="H481" s="140"/>
      <c r="I481" s="3"/>
    </row>
    <row r="482">
      <c r="H482" s="140"/>
      <c r="I482" s="3"/>
    </row>
    <row r="483">
      <c r="H483" s="140"/>
      <c r="I483" s="3"/>
    </row>
    <row r="484">
      <c r="H484" s="140"/>
      <c r="I484" s="3"/>
    </row>
    <row r="485">
      <c r="H485" s="140"/>
      <c r="I485" s="3"/>
    </row>
    <row r="486">
      <c r="H486" s="140"/>
      <c r="I486" s="3"/>
    </row>
    <row r="487">
      <c r="H487" s="140"/>
      <c r="I487" s="3"/>
    </row>
    <row r="488">
      <c r="H488" s="140"/>
      <c r="I488" s="3"/>
    </row>
    <row r="489">
      <c r="H489" s="140"/>
      <c r="I489" s="3"/>
    </row>
    <row r="490">
      <c r="H490" s="140"/>
      <c r="I490" s="3"/>
    </row>
    <row r="491">
      <c r="H491" s="140"/>
      <c r="I491" s="3"/>
    </row>
    <row r="492">
      <c r="H492" s="140"/>
      <c r="I492" s="3"/>
    </row>
    <row r="493">
      <c r="H493" s="140"/>
      <c r="I493" s="3"/>
    </row>
    <row r="494">
      <c r="H494" s="140"/>
      <c r="I494" s="3"/>
    </row>
    <row r="495">
      <c r="H495" s="140"/>
      <c r="I495" s="3"/>
    </row>
    <row r="496">
      <c r="H496" s="140"/>
      <c r="I496" s="3"/>
    </row>
    <row r="497">
      <c r="H497" s="140"/>
      <c r="I497" s="3"/>
    </row>
    <row r="498">
      <c r="H498" s="140"/>
      <c r="I498" s="3"/>
    </row>
    <row r="499">
      <c r="H499" s="140"/>
      <c r="I499" s="3"/>
    </row>
    <row r="500">
      <c r="H500" s="140"/>
      <c r="I500" s="3"/>
    </row>
    <row r="501">
      <c r="H501" s="140"/>
      <c r="I501" s="3"/>
    </row>
    <row r="502">
      <c r="H502" s="140"/>
      <c r="I502" s="3"/>
    </row>
    <row r="503">
      <c r="H503" s="140"/>
      <c r="I503" s="3"/>
    </row>
    <row r="504">
      <c r="H504" s="140"/>
      <c r="I504" s="3"/>
    </row>
    <row r="505">
      <c r="H505" s="140"/>
      <c r="I505" s="3"/>
    </row>
    <row r="506">
      <c r="H506" s="140"/>
      <c r="I506" s="3"/>
    </row>
    <row r="507">
      <c r="H507" s="140"/>
      <c r="I507" s="3"/>
    </row>
    <row r="508">
      <c r="H508" s="140"/>
      <c r="I508" s="3"/>
    </row>
    <row r="509">
      <c r="H509" s="140"/>
      <c r="I509" s="3"/>
    </row>
    <row r="510">
      <c r="H510" s="140"/>
      <c r="I510" s="3"/>
    </row>
    <row r="511">
      <c r="H511" s="140"/>
      <c r="I511" s="3"/>
    </row>
    <row r="512">
      <c r="H512" s="140"/>
      <c r="I512" s="3"/>
    </row>
    <row r="513">
      <c r="H513" s="140"/>
      <c r="I513" s="3"/>
    </row>
    <row r="514">
      <c r="H514" s="140"/>
      <c r="I514" s="3"/>
    </row>
    <row r="515">
      <c r="H515" s="140"/>
      <c r="I515" s="3"/>
    </row>
    <row r="516">
      <c r="H516" s="140"/>
      <c r="I516" s="3"/>
    </row>
    <row r="517">
      <c r="H517" s="140"/>
      <c r="I517" s="3"/>
    </row>
    <row r="518">
      <c r="H518" s="140"/>
      <c r="I518" s="3"/>
    </row>
    <row r="519">
      <c r="H519" s="140"/>
      <c r="I519" s="3"/>
    </row>
    <row r="520">
      <c r="H520" s="140"/>
      <c r="I520" s="3"/>
    </row>
    <row r="521">
      <c r="H521" s="140"/>
      <c r="I521" s="3"/>
    </row>
    <row r="522">
      <c r="H522" s="140"/>
      <c r="I522" s="3"/>
    </row>
    <row r="523">
      <c r="H523" s="140"/>
      <c r="I523" s="3"/>
    </row>
    <row r="524">
      <c r="H524" s="140"/>
      <c r="I524" s="3"/>
    </row>
    <row r="525">
      <c r="H525" s="140"/>
      <c r="I525" s="3"/>
    </row>
    <row r="526">
      <c r="H526" s="140"/>
      <c r="I526" s="3"/>
    </row>
    <row r="527">
      <c r="H527" s="140"/>
      <c r="I527" s="3"/>
    </row>
    <row r="528">
      <c r="H528" s="140"/>
      <c r="I528" s="3"/>
    </row>
    <row r="529">
      <c r="H529" s="140"/>
      <c r="I529" s="3"/>
    </row>
    <row r="530">
      <c r="H530" s="140"/>
      <c r="I530" s="3"/>
    </row>
    <row r="531">
      <c r="H531" s="140"/>
      <c r="I531" s="3"/>
    </row>
    <row r="532">
      <c r="H532" s="140"/>
      <c r="I532" s="3"/>
    </row>
    <row r="533">
      <c r="H533" s="140"/>
      <c r="I533" s="3"/>
    </row>
    <row r="534">
      <c r="H534" s="140"/>
      <c r="I534" s="3"/>
    </row>
    <row r="535">
      <c r="H535" s="140"/>
      <c r="I535" s="3"/>
    </row>
    <row r="536">
      <c r="H536" s="140"/>
      <c r="I536" s="3"/>
    </row>
    <row r="537">
      <c r="H537" s="140"/>
      <c r="I537" s="3"/>
    </row>
    <row r="538">
      <c r="H538" s="140"/>
      <c r="I538" s="3"/>
    </row>
    <row r="539">
      <c r="H539" s="140"/>
      <c r="I539" s="3"/>
    </row>
    <row r="540">
      <c r="H540" s="140"/>
      <c r="I540" s="3"/>
    </row>
    <row r="541">
      <c r="H541" s="140"/>
      <c r="I541" s="3"/>
    </row>
    <row r="542">
      <c r="H542" s="140"/>
      <c r="I542" s="3"/>
    </row>
    <row r="543">
      <c r="H543" s="140"/>
      <c r="I543" s="3"/>
    </row>
    <row r="544">
      <c r="H544" s="140"/>
      <c r="I544" s="3"/>
    </row>
    <row r="545">
      <c r="H545" s="140"/>
      <c r="I545" s="3"/>
    </row>
    <row r="546">
      <c r="H546" s="140"/>
      <c r="I546" s="3"/>
    </row>
    <row r="547">
      <c r="H547" s="140"/>
      <c r="I547" s="3"/>
    </row>
    <row r="548">
      <c r="H548" s="140"/>
      <c r="I548" s="3"/>
    </row>
    <row r="549">
      <c r="H549" s="140"/>
      <c r="I549" s="3"/>
    </row>
    <row r="550">
      <c r="H550" s="140"/>
      <c r="I550" s="3"/>
    </row>
    <row r="551">
      <c r="H551" s="140"/>
      <c r="I551" s="3"/>
    </row>
    <row r="552">
      <c r="H552" s="140"/>
      <c r="I552" s="3"/>
    </row>
    <row r="553">
      <c r="H553" s="140"/>
      <c r="I553" s="3"/>
    </row>
    <row r="554">
      <c r="H554" s="140"/>
      <c r="I554" s="3"/>
    </row>
    <row r="555">
      <c r="H555" s="140"/>
      <c r="I555" s="3"/>
    </row>
    <row r="556">
      <c r="H556" s="140"/>
      <c r="I556" s="3"/>
    </row>
    <row r="557">
      <c r="H557" s="140"/>
      <c r="I557" s="3"/>
    </row>
    <row r="558">
      <c r="H558" s="140"/>
      <c r="I558" s="3"/>
    </row>
    <row r="559">
      <c r="H559" s="140"/>
      <c r="I559" s="3"/>
    </row>
    <row r="560">
      <c r="H560" s="140"/>
      <c r="I560" s="3"/>
    </row>
    <row r="561">
      <c r="H561" s="140"/>
      <c r="I561" s="3"/>
    </row>
    <row r="562">
      <c r="H562" s="140"/>
      <c r="I562" s="3"/>
    </row>
    <row r="563">
      <c r="H563" s="140"/>
      <c r="I563" s="3"/>
    </row>
    <row r="564">
      <c r="H564" s="140"/>
      <c r="I564" s="3"/>
    </row>
    <row r="565">
      <c r="H565" s="140"/>
      <c r="I565" s="3"/>
    </row>
    <row r="566">
      <c r="H566" s="140"/>
      <c r="I566" s="3"/>
    </row>
    <row r="567">
      <c r="H567" s="140"/>
      <c r="I567" s="3"/>
    </row>
    <row r="568">
      <c r="H568" s="140"/>
      <c r="I568" s="3"/>
    </row>
    <row r="569">
      <c r="H569" s="140"/>
      <c r="I569" s="3"/>
    </row>
    <row r="570">
      <c r="H570" s="140"/>
      <c r="I570" s="3"/>
    </row>
    <row r="571">
      <c r="H571" s="140"/>
      <c r="I571" s="3"/>
    </row>
    <row r="572">
      <c r="H572" s="140"/>
      <c r="I572" s="3"/>
    </row>
    <row r="573">
      <c r="H573" s="140"/>
      <c r="I573" s="3"/>
    </row>
    <row r="574">
      <c r="H574" s="140"/>
      <c r="I574" s="3"/>
    </row>
    <row r="575">
      <c r="H575" s="140"/>
      <c r="I575" s="3"/>
    </row>
    <row r="576">
      <c r="H576" s="140"/>
      <c r="I576" s="3"/>
    </row>
    <row r="577">
      <c r="H577" s="140"/>
      <c r="I577" s="3"/>
    </row>
    <row r="578">
      <c r="H578" s="140"/>
      <c r="I578" s="3"/>
    </row>
    <row r="579">
      <c r="H579" s="140"/>
      <c r="I579" s="3"/>
    </row>
    <row r="580">
      <c r="H580" s="140"/>
      <c r="I580" s="3"/>
    </row>
    <row r="581">
      <c r="H581" s="140"/>
      <c r="I581" s="3"/>
    </row>
    <row r="582">
      <c r="H582" s="140"/>
      <c r="I582" s="3"/>
    </row>
    <row r="583">
      <c r="H583" s="140"/>
      <c r="I583" s="3"/>
    </row>
    <row r="584">
      <c r="H584" s="140"/>
      <c r="I584" s="3"/>
    </row>
    <row r="585">
      <c r="H585" s="140"/>
      <c r="I585" s="3"/>
    </row>
    <row r="586">
      <c r="H586" s="140"/>
      <c r="I586" s="3"/>
    </row>
    <row r="587">
      <c r="H587" s="140"/>
      <c r="I587" s="3"/>
    </row>
    <row r="588">
      <c r="H588" s="140"/>
      <c r="I588" s="3"/>
    </row>
    <row r="589">
      <c r="H589" s="140"/>
      <c r="I589" s="3"/>
    </row>
    <row r="590">
      <c r="H590" s="140"/>
      <c r="I590" s="3"/>
    </row>
    <row r="591">
      <c r="H591" s="140"/>
      <c r="I591" s="3"/>
    </row>
    <row r="592">
      <c r="H592" s="140"/>
      <c r="I592" s="3"/>
    </row>
    <row r="593">
      <c r="H593" s="140"/>
      <c r="I593" s="3"/>
    </row>
    <row r="594">
      <c r="H594" s="140"/>
      <c r="I594" s="3"/>
    </row>
    <row r="595">
      <c r="H595" s="140"/>
      <c r="I595" s="3"/>
    </row>
    <row r="596">
      <c r="H596" s="140"/>
      <c r="I596" s="3"/>
    </row>
    <row r="597">
      <c r="H597" s="140"/>
      <c r="I597" s="3"/>
    </row>
    <row r="598">
      <c r="H598" s="140"/>
      <c r="I598" s="3"/>
    </row>
    <row r="599">
      <c r="H599" s="140"/>
      <c r="I599" s="3"/>
    </row>
    <row r="600">
      <c r="H600" s="140"/>
      <c r="I600" s="3"/>
    </row>
    <row r="601">
      <c r="H601" s="140"/>
      <c r="I601" s="3"/>
    </row>
    <row r="602">
      <c r="H602" s="140"/>
      <c r="I602" s="3"/>
    </row>
    <row r="603">
      <c r="H603" s="140"/>
      <c r="I603" s="3"/>
    </row>
    <row r="604">
      <c r="H604" s="140"/>
      <c r="I604" s="3"/>
    </row>
    <row r="605">
      <c r="H605" s="140"/>
      <c r="I605" s="3"/>
    </row>
    <row r="606">
      <c r="H606" s="140"/>
      <c r="I606" s="3"/>
    </row>
    <row r="607">
      <c r="H607" s="140"/>
      <c r="I607" s="3"/>
    </row>
    <row r="608">
      <c r="H608" s="140"/>
      <c r="I608" s="3"/>
    </row>
    <row r="609">
      <c r="H609" s="140"/>
      <c r="I609" s="3"/>
    </row>
    <row r="610">
      <c r="H610" s="140"/>
      <c r="I610" s="3"/>
    </row>
    <row r="611">
      <c r="H611" s="140"/>
      <c r="I611" s="3"/>
    </row>
    <row r="612">
      <c r="H612" s="140"/>
      <c r="I612" s="3"/>
    </row>
    <row r="613">
      <c r="H613" s="140"/>
      <c r="I613" s="3"/>
    </row>
    <row r="614">
      <c r="H614" s="140"/>
      <c r="I614" s="3"/>
    </row>
    <row r="615">
      <c r="H615" s="140"/>
      <c r="I615" s="3"/>
    </row>
    <row r="616">
      <c r="H616" s="140"/>
      <c r="I616" s="3"/>
    </row>
    <row r="617">
      <c r="H617" s="140"/>
      <c r="I617" s="3"/>
    </row>
    <row r="618">
      <c r="H618" s="140"/>
      <c r="I618" s="3"/>
    </row>
    <row r="619">
      <c r="H619" s="140"/>
      <c r="I619" s="3"/>
    </row>
    <row r="620">
      <c r="H620" s="140"/>
      <c r="I620" s="3"/>
    </row>
    <row r="621">
      <c r="H621" s="140"/>
      <c r="I621" s="3"/>
    </row>
    <row r="622">
      <c r="H622" s="140"/>
      <c r="I622" s="3"/>
    </row>
    <row r="623">
      <c r="H623" s="140"/>
      <c r="I623" s="3"/>
    </row>
    <row r="624">
      <c r="H624" s="140"/>
      <c r="I624" s="3"/>
    </row>
    <row r="625">
      <c r="H625" s="140"/>
      <c r="I625" s="3"/>
    </row>
    <row r="626">
      <c r="H626" s="140"/>
      <c r="I626" s="3"/>
    </row>
    <row r="627">
      <c r="H627" s="140"/>
      <c r="I627" s="3"/>
    </row>
    <row r="628">
      <c r="H628" s="140"/>
      <c r="I628" s="3"/>
    </row>
    <row r="629">
      <c r="H629" s="140"/>
      <c r="I629" s="3"/>
    </row>
    <row r="630">
      <c r="H630" s="140"/>
      <c r="I630" s="3"/>
    </row>
    <row r="631">
      <c r="H631" s="140"/>
      <c r="I631" s="3"/>
    </row>
    <row r="632">
      <c r="H632" s="140"/>
      <c r="I632" s="3"/>
    </row>
    <row r="633">
      <c r="H633" s="140"/>
      <c r="I633" s="3"/>
    </row>
    <row r="634">
      <c r="H634" s="140"/>
      <c r="I634" s="3"/>
    </row>
    <row r="635">
      <c r="H635" s="140"/>
      <c r="I635" s="3"/>
    </row>
    <row r="636">
      <c r="H636" s="140"/>
      <c r="I636" s="3"/>
    </row>
    <row r="637">
      <c r="H637" s="140"/>
      <c r="I637" s="3"/>
    </row>
    <row r="638">
      <c r="H638" s="140"/>
      <c r="I638" s="3"/>
    </row>
    <row r="639">
      <c r="H639" s="140"/>
      <c r="I639" s="3"/>
    </row>
    <row r="640">
      <c r="H640" s="140"/>
      <c r="I640" s="3"/>
    </row>
    <row r="641">
      <c r="H641" s="140"/>
      <c r="I641" s="3"/>
    </row>
    <row r="642">
      <c r="H642" s="140"/>
      <c r="I642" s="3"/>
    </row>
    <row r="643">
      <c r="H643" s="140"/>
      <c r="I643" s="3"/>
    </row>
    <row r="644">
      <c r="H644" s="140"/>
      <c r="I644" s="3"/>
    </row>
    <row r="645">
      <c r="H645" s="140"/>
      <c r="I645" s="3"/>
    </row>
    <row r="646">
      <c r="H646" s="140"/>
      <c r="I646" s="3"/>
    </row>
    <row r="647">
      <c r="H647" s="140"/>
      <c r="I647" s="3"/>
    </row>
    <row r="648">
      <c r="H648" s="140"/>
      <c r="I648" s="3"/>
    </row>
    <row r="649">
      <c r="H649" s="140"/>
      <c r="I649" s="3"/>
    </row>
    <row r="650">
      <c r="H650" s="140"/>
      <c r="I650" s="3"/>
    </row>
    <row r="651">
      <c r="H651" s="140"/>
      <c r="I651" s="3"/>
    </row>
    <row r="652">
      <c r="H652" s="140"/>
      <c r="I652" s="3"/>
    </row>
    <row r="653">
      <c r="H653" s="140"/>
      <c r="I653" s="3"/>
    </row>
    <row r="654">
      <c r="H654" s="140"/>
      <c r="I654" s="3"/>
    </row>
    <row r="655">
      <c r="H655" s="140"/>
      <c r="I655" s="3"/>
    </row>
    <row r="656">
      <c r="H656" s="140"/>
      <c r="I656" s="3"/>
    </row>
    <row r="657">
      <c r="H657" s="140"/>
      <c r="I657" s="3"/>
    </row>
    <row r="658">
      <c r="H658" s="140"/>
      <c r="I658" s="3"/>
    </row>
    <row r="659">
      <c r="H659" s="140"/>
      <c r="I659" s="3"/>
    </row>
    <row r="660">
      <c r="H660" s="140"/>
      <c r="I660" s="3"/>
    </row>
    <row r="661">
      <c r="H661" s="140"/>
      <c r="I661" s="3"/>
    </row>
    <row r="662">
      <c r="H662" s="140"/>
      <c r="I662" s="3"/>
    </row>
    <row r="663">
      <c r="H663" s="140"/>
      <c r="I663" s="3"/>
    </row>
    <row r="664">
      <c r="H664" s="140"/>
      <c r="I664" s="3"/>
    </row>
    <row r="665">
      <c r="H665" s="140"/>
      <c r="I665" s="3"/>
    </row>
    <row r="666">
      <c r="H666" s="140"/>
      <c r="I666" s="3"/>
    </row>
    <row r="667">
      <c r="H667" s="140"/>
      <c r="I667" s="3"/>
    </row>
    <row r="668">
      <c r="H668" s="140"/>
      <c r="I668" s="3"/>
    </row>
    <row r="669">
      <c r="H669" s="140"/>
      <c r="I669" s="3"/>
    </row>
    <row r="670">
      <c r="H670" s="140"/>
      <c r="I670" s="3"/>
    </row>
    <row r="671">
      <c r="H671" s="140"/>
      <c r="I671" s="3"/>
    </row>
    <row r="672">
      <c r="H672" s="140"/>
      <c r="I672" s="3"/>
    </row>
    <row r="673">
      <c r="H673" s="140"/>
      <c r="I673" s="3"/>
    </row>
    <row r="674">
      <c r="H674" s="140"/>
      <c r="I674" s="3"/>
    </row>
    <row r="675">
      <c r="H675" s="140"/>
      <c r="I675" s="3"/>
    </row>
    <row r="676">
      <c r="H676" s="140"/>
      <c r="I676" s="3"/>
    </row>
    <row r="677">
      <c r="H677" s="140"/>
      <c r="I677" s="3"/>
    </row>
    <row r="678">
      <c r="H678" s="140"/>
      <c r="I678" s="3"/>
    </row>
    <row r="679">
      <c r="H679" s="140"/>
      <c r="I679" s="3"/>
    </row>
    <row r="680">
      <c r="H680" s="140"/>
      <c r="I680" s="3"/>
    </row>
    <row r="681">
      <c r="H681" s="140"/>
      <c r="I681" s="3"/>
    </row>
    <row r="682">
      <c r="H682" s="140"/>
      <c r="I682" s="3"/>
    </row>
    <row r="683">
      <c r="H683" s="140"/>
      <c r="I683" s="3"/>
    </row>
    <row r="684">
      <c r="H684" s="140"/>
      <c r="I684" s="3"/>
    </row>
    <row r="685">
      <c r="H685" s="140"/>
      <c r="I685" s="3"/>
    </row>
    <row r="686">
      <c r="H686" s="140"/>
      <c r="I686" s="3"/>
    </row>
    <row r="687">
      <c r="H687" s="140"/>
      <c r="I687" s="3"/>
    </row>
    <row r="688">
      <c r="H688" s="140"/>
      <c r="I688" s="3"/>
    </row>
    <row r="689">
      <c r="H689" s="140"/>
      <c r="I689" s="3"/>
    </row>
    <row r="690">
      <c r="H690" s="140"/>
      <c r="I690" s="3"/>
    </row>
    <row r="691">
      <c r="H691" s="140"/>
      <c r="I691" s="3"/>
    </row>
    <row r="692">
      <c r="H692" s="140"/>
      <c r="I692" s="3"/>
    </row>
    <row r="693">
      <c r="H693" s="140"/>
      <c r="I693" s="3"/>
    </row>
    <row r="694">
      <c r="H694" s="140"/>
      <c r="I694" s="3"/>
    </row>
    <row r="695">
      <c r="H695" s="140"/>
      <c r="I695" s="3"/>
    </row>
    <row r="696">
      <c r="H696" s="140"/>
      <c r="I696" s="3"/>
    </row>
    <row r="697">
      <c r="H697" s="140"/>
      <c r="I697" s="3"/>
    </row>
    <row r="698">
      <c r="H698" s="140"/>
      <c r="I698" s="3"/>
    </row>
    <row r="699">
      <c r="H699" s="140"/>
      <c r="I699" s="3"/>
    </row>
    <row r="700">
      <c r="H700" s="140"/>
      <c r="I700" s="3"/>
    </row>
    <row r="701">
      <c r="H701" s="140"/>
      <c r="I701" s="3"/>
    </row>
    <row r="702">
      <c r="H702" s="140"/>
      <c r="I702" s="3"/>
    </row>
    <row r="703">
      <c r="H703" s="140"/>
      <c r="I703" s="3"/>
    </row>
    <row r="704">
      <c r="H704" s="140"/>
      <c r="I704" s="3"/>
    </row>
    <row r="705">
      <c r="H705" s="140"/>
      <c r="I705" s="3"/>
    </row>
    <row r="706">
      <c r="H706" s="140"/>
      <c r="I706" s="3"/>
    </row>
    <row r="707">
      <c r="H707" s="140"/>
      <c r="I707" s="3"/>
    </row>
    <row r="708">
      <c r="H708" s="140"/>
      <c r="I708" s="3"/>
    </row>
    <row r="709">
      <c r="H709" s="140"/>
      <c r="I709" s="3"/>
    </row>
    <row r="710">
      <c r="H710" s="140"/>
      <c r="I710" s="3"/>
    </row>
    <row r="711">
      <c r="H711" s="140"/>
      <c r="I711" s="3"/>
    </row>
    <row r="712">
      <c r="H712" s="140"/>
      <c r="I712" s="3"/>
    </row>
    <row r="713">
      <c r="H713" s="140"/>
      <c r="I713" s="3"/>
    </row>
    <row r="714">
      <c r="H714" s="140"/>
      <c r="I714" s="3"/>
    </row>
    <row r="715">
      <c r="H715" s="140"/>
      <c r="I715" s="3"/>
    </row>
    <row r="716">
      <c r="H716" s="140"/>
      <c r="I716" s="3"/>
    </row>
    <row r="717">
      <c r="H717" s="140"/>
      <c r="I717" s="3"/>
    </row>
    <row r="718">
      <c r="H718" s="140"/>
      <c r="I718" s="3"/>
    </row>
    <row r="719">
      <c r="H719" s="140"/>
      <c r="I719" s="3"/>
    </row>
    <row r="720">
      <c r="H720" s="140"/>
      <c r="I720" s="3"/>
    </row>
    <row r="721">
      <c r="H721" s="140"/>
      <c r="I721" s="3"/>
    </row>
    <row r="722">
      <c r="H722" s="140"/>
      <c r="I722" s="3"/>
    </row>
    <row r="723">
      <c r="H723" s="140"/>
      <c r="I723" s="3"/>
    </row>
    <row r="724">
      <c r="H724" s="140"/>
      <c r="I724" s="3"/>
    </row>
    <row r="725">
      <c r="H725" s="140"/>
      <c r="I725" s="3"/>
    </row>
    <row r="726">
      <c r="H726" s="140"/>
      <c r="I726" s="3"/>
    </row>
    <row r="727">
      <c r="H727" s="140"/>
      <c r="I727" s="3"/>
    </row>
    <row r="728">
      <c r="H728" s="140"/>
      <c r="I728" s="3"/>
    </row>
    <row r="729">
      <c r="H729" s="140"/>
      <c r="I729" s="3"/>
    </row>
    <row r="730">
      <c r="H730" s="140"/>
      <c r="I730" s="3"/>
    </row>
    <row r="731">
      <c r="H731" s="140"/>
      <c r="I731" s="3"/>
    </row>
    <row r="732">
      <c r="H732" s="140"/>
      <c r="I732" s="3"/>
    </row>
    <row r="733">
      <c r="H733" s="140"/>
      <c r="I733" s="3"/>
    </row>
    <row r="734">
      <c r="H734" s="140"/>
      <c r="I734" s="3"/>
    </row>
    <row r="735">
      <c r="H735" s="140"/>
      <c r="I735" s="3"/>
    </row>
    <row r="736">
      <c r="H736" s="140"/>
      <c r="I736" s="3"/>
    </row>
    <row r="737">
      <c r="H737" s="140"/>
      <c r="I737" s="3"/>
    </row>
    <row r="738">
      <c r="H738" s="140"/>
      <c r="I738" s="3"/>
    </row>
    <row r="739">
      <c r="H739" s="140"/>
      <c r="I739" s="3"/>
    </row>
    <row r="740">
      <c r="H740" s="140"/>
      <c r="I740" s="3"/>
    </row>
    <row r="741">
      <c r="H741" s="140"/>
      <c r="I741" s="3"/>
    </row>
    <row r="742">
      <c r="H742" s="140"/>
      <c r="I742" s="3"/>
    </row>
    <row r="743">
      <c r="H743" s="140"/>
      <c r="I743" s="3"/>
    </row>
    <row r="744">
      <c r="H744" s="140"/>
      <c r="I744" s="3"/>
    </row>
    <row r="745">
      <c r="H745" s="140"/>
      <c r="I745" s="3"/>
    </row>
    <row r="746">
      <c r="H746" s="140"/>
      <c r="I746" s="3"/>
    </row>
    <row r="747">
      <c r="H747" s="140"/>
      <c r="I747" s="3"/>
    </row>
    <row r="748">
      <c r="H748" s="140"/>
      <c r="I748" s="3"/>
    </row>
    <row r="749">
      <c r="H749" s="140"/>
      <c r="I749" s="3"/>
    </row>
    <row r="750">
      <c r="H750" s="140"/>
      <c r="I750" s="3"/>
    </row>
    <row r="751">
      <c r="H751" s="140"/>
      <c r="I751" s="3"/>
    </row>
    <row r="752">
      <c r="H752" s="140"/>
      <c r="I752" s="3"/>
    </row>
    <row r="753">
      <c r="H753" s="140"/>
      <c r="I753" s="3"/>
    </row>
    <row r="754">
      <c r="H754" s="140"/>
      <c r="I754" s="3"/>
    </row>
    <row r="755">
      <c r="H755" s="140"/>
      <c r="I755" s="3"/>
    </row>
    <row r="756">
      <c r="H756" s="140"/>
      <c r="I756" s="3"/>
    </row>
    <row r="757">
      <c r="H757" s="140"/>
      <c r="I757" s="3"/>
    </row>
    <row r="758">
      <c r="H758" s="140"/>
      <c r="I758" s="3"/>
    </row>
    <row r="759">
      <c r="H759" s="140"/>
      <c r="I759" s="3"/>
    </row>
    <row r="760">
      <c r="H760" s="140"/>
      <c r="I760" s="3"/>
    </row>
    <row r="761">
      <c r="H761" s="140"/>
      <c r="I761" s="3"/>
    </row>
    <row r="762">
      <c r="H762" s="140"/>
      <c r="I762" s="3"/>
    </row>
    <row r="763">
      <c r="H763" s="140"/>
      <c r="I763" s="3"/>
    </row>
    <row r="764">
      <c r="H764" s="140"/>
      <c r="I764" s="3"/>
    </row>
    <row r="765">
      <c r="H765" s="140"/>
      <c r="I765" s="3"/>
    </row>
    <row r="766">
      <c r="H766" s="140"/>
      <c r="I766" s="3"/>
    </row>
    <row r="767">
      <c r="H767" s="140"/>
      <c r="I767" s="3"/>
    </row>
    <row r="768">
      <c r="H768" s="140"/>
      <c r="I768" s="3"/>
    </row>
    <row r="769">
      <c r="H769" s="140"/>
      <c r="I769" s="3"/>
    </row>
    <row r="770">
      <c r="H770" s="140"/>
      <c r="I770" s="3"/>
    </row>
    <row r="771">
      <c r="H771" s="140"/>
      <c r="I771" s="3"/>
    </row>
    <row r="772">
      <c r="H772" s="140"/>
      <c r="I772" s="3"/>
    </row>
    <row r="773">
      <c r="H773" s="140"/>
      <c r="I773" s="3"/>
    </row>
    <row r="774">
      <c r="H774" s="140"/>
      <c r="I774" s="3"/>
    </row>
    <row r="775">
      <c r="H775" s="140"/>
      <c r="I775" s="3"/>
    </row>
    <row r="776">
      <c r="H776" s="140"/>
      <c r="I776" s="3"/>
    </row>
    <row r="777">
      <c r="H777" s="140"/>
      <c r="I777" s="3"/>
    </row>
    <row r="778">
      <c r="H778" s="140"/>
      <c r="I778" s="3"/>
    </row>
    <row r="779">
      <c r="H779" s="140"/>
      <c r="I779" s="3"/>
    </row>
    <row r="780">
      <c r="H780" s="140"/>
      <c r="I780" s="3"/>
    </row>
    <row r="781">
      <c r="H781" s="140"/>
      <c r="I781" s="3"/>
    </row>
    <row r="782">
      <c r="H782" s="140"/>
      <c r="I782" s="3"/>
    </row>
    <row r="783">
      <c r="H783" s="140"/>
      <c r="I783" s="3"/>
    </row>
    <row r="784">
      <c r="H784" s="140"/>
      <c r="I784" s="3"/>
    </row>
    <row r="785">
      <c r="H785" s="140"/>
      <c r="I785" s="3"/>
    </row>
    <row r="786">
      <c r="H786" s="140"/>
      <c r="I786" s="3"/>
    </row>
    <row r="787">
      <c r="H787" s="140"/>
      <c r="I787" s="3"/>
    </row>
    <row r="788">
      <c r="H788" s="140"/>
      <c r="I788" s="3"/>
    </row>
    <row r="789">
      <c r="H789" s="140"/>
      <c r="I789" s="3"/>
    </row>
    <row r="790">
      <c r="H790" s="140"/>
      <c r="I790" s="3"/>
    </row>
    <row r="791">
      <c r="H791" s="140"/>
      <c r="I791" s="3"/>
    </row>
    <row r="792">
      <c r="H792" s="140"/>
      <c r="I792" s="3"/>
    </row>
    <row r="793">
      <c r="H793" s="140"/>
      <c r="I793" s="3"/>
    </row>
    <row r="794">
      <c r="H794" s="140"/>
      <c r="I794" s="3"/>
    </row>
    <row r="795">
      <c r="H795" s="140"/>
      <c r="I795" s="3"/>
    </row>
    <row r="796">
      <c r="H796" s="140"/>
      <c r="I796" s="3"/>
    </row>
    <row r="797">
      <c r="H797" s="140"/>
      <c r="I797" s="3"/>
    </row>
    <row r="798">
      <c r="H798" s="140"/>
      <c r="I798" s="3"/>
    </row>
    <row r="799">
      <c r="H799" s="140"/>
      <c r="I799" s="3"/>
    </row>
    <row r="800">
      <c r="H800" s="140"/>
      <c r="I800" s="3"/>
    </row>
    <row r="801">
      <c r="H801" s="140"/>
      <c r="I801" s="3"/>
    </row>
    <row r="802">
      <c r="H802" s="140"/>
      <c r="I802" s="3"/>
    </row>
    <row r="803">
      <c r="H803" s="140"/>
      <c r="I803" s="3"/>
    </row>
    <row r="804">
      <c r="H804" s="140"/>
      <c r="I804" s="3"/>
    </row>
    <row r="805">
      <c r="H805" s="140"/>
      <c r="I805" s="3"/>
    </row>
    <row r="806">
      <c r="H806" s="140"/>
      <c r="I806" s="3"/>
    </row>
    <row r="807">
      <c r="H807" s="140"/>
      <c r="I807" s="3"/>
    </row>
    <row r="808">
      <c r="H808" s="140"/>
      <c r="I808" s="3"/>
    </row>
    <row r="809">
      <c r="H809" s="140"/>
      <c r="I809" s="3"/>
    </row>
    <row r="810">
      <c r="H810" s="140"/>
      <c r="I810" s="3"/>
    </row>
    <row r="811">
      <c r="H811" s="140"/>
      <c r="I811" s="3"/>
    </row>
    <row r="812">
      <c r="H812" s="140"/>
      <c r="I812" s="3"/>
    </row>
    <row r="813">
      <c r="H813" s="140"/>
      <c r="I813" s="3"/>
    </row>
    <row r="814">
      <c r="H814" s="140"/>
      <c r="I814" s="3"/>
    </row>
    <row r="815">
      <c r="H815" s="140"/>
      <c r="I815" s="3"/>
    </row>
    <row r="816">
      <c r="H816" s="140"/>
      <c r="I816" s="3"/>
    </row>
    <row r="817">
      <c r="H817" s="140"/>
      <c r="I817" s="3"/>
    </row>
    <row r="818">
      <c r="H818" s="140"/>
      <c r="I818" s="3"/>
    </row>
    <row r="819">
      <c r="H819" s="140"/>
      <c r="I819" s="3"/>
    </row>
    <row r="820">
      <c r="H820" s="140"/>
      <c r="I820" s="3"/>
    </row>
    <row r="821">
      <c r="H821" s="140"/>
      <c r="I821" s="3"/>
    </row>
    <row r="822">
      <c r="H822" s="140"/>
      <c r="I822" s="3"/>
    </row>
    <row r="823">
      <c r="H823" s="140"/>
      <c r="I823" s="3"/>
    </row>
    <row r="824">
      <c r="H824" s="140"/>
      <c r="I824" s="3"/>
    </row>
    <row r="825">
      <c r="H825" s="140"/>
      <c r="I825" s="3"/>
    </row>
    <row r="826">
      <c r="H826" s="140"/>
      <c r="I826" s="3"/>
    </row>
    <row r="827">
      <c r="H827" s="140"/>
      <c r="I827" s="3"/>
    </row>
    <row r="828">
      <c r="H828" s="140"/>
      <c r="I828" s="3"/>
    </row>
    <row r="829">
      <c r="H829" s="140"/>
      <c r="I829" s="3"/>
    </row>
    <row r="830">
      <c r="H830" s="140"/>
      <c r="I830" s="3"/>
    </row>
    <row r="831">
      <c r="H831" s="140"/>
      <c r="I831" s="3"/>
    </row>
    <row r="832">
      <c r="H832" s="140"/>
      <c r="I832" s="3"/>
    </row>
    <row r="833">
      <c r="H833" s="140"/>
      <c r="I833" s="3"/>
    </row>
    <row r="834">
      <c r="H834" s="140"/>
      <c r="I834" s="3"/>
    </row>
    <row r="835">
      <c r="H835" s="140"/>
      <c r="I835" s="3"/>
    </row>
    <row r="836">
      <c r="H836" s="140"/>
      <c r="I836" s="3"/>
    </row>
    <row r="837">
      <c r="H837" s="140"/>
      <c r="I837" s="3"/>
    </row>
    <row r="838">
      <c r="H838" s="140"/>
      <c r="I838" s="3"/>
    </row>
    <row r="839">
      <c r="H839" s="140"/>
      <c r="I839" s="3"/>
    </row>
    <row r="840">
      <c r="H840" s="140"/>
      <c r="I840" s="3"/>
    </row>
    <row r="841">
      <c r="H841" s="140"/>
      <c r="I841" s="3"/>
    </row>
    <row r="842">
      <c r="H842" s="140"/>
      <c r="I842" s="3"/>
    </row>
    <row r="843">
      <c r="H843" s="140"/>
      <c r="I843" s="3"/>
    </row>
    <row r="844">
      <c r="H844" s="140"/>
      <c r="I844" s="3"/>
    </row>
    <row r="845">
      <c r="H845" s="140"/>
      <c r="I845" s="3"/>
    </row>
    <row r="846">
      <c r="H846" s="140"/>
      <c r="I846" s="3"/>
    </row>
    <row r="847">
      <c r="H847" s="140"/>
      <c r="I847" s="3"/>
    </row>
    <row r="848">
      <c r="H848" s="140"/>
      <c r="I848" s="3"/>
    </row>
    <row r="849">
      <c r="H849" s="140"/>
      <c r="I849" s="3"/>
    </row>
    <row r="850">
      <c r="H850" s="140"/>
      <c r="I850" s="3"/>
    </row>
    <row r="851">
      <c r="H851" s="140"/>
      <c r="I851" s="3"/>
    </row>
    <row r="852">
      <c r="H852" s="140"/>
      <c r="I852" s="3"/>
    </row>
    <row r="853">
      <c r="H853" s="140"/>
      <c r="I853" s="3"/>
    </row>
    <row r="854">
      <c r="H854" s="140"/>
      <c r="I854" s="3"/>
    </row>
    <row r="855">
      <c r="H855" s="140"/>
      <c r="I855" s="3"/>
    </row>
    <row r="856">
      <c r="H856" s="140"/>
      <c r="I856" s="3"/>
    </row>
    <row r="857">
      <c r="H857" s="140"/>
      <c r="I857" s="3"/>
    </row>
    <row r="858">
      <c r="H858" s="140"/>
      <c r="I858" s="3"/>
    </row>
    <row r="859">
      <c r="H859" s="140"/>
      <c r="I859" s="3"/>
    </row>
    <row r="860">
      <c r="H860" s="140"/>
      <c r="I860" s="3"/>
    </row>
    <row r="861">
      <c r="H861" s="140"/>
      <c r="I861" s="3"/>
    </row>
    <row r="862">
      <c r="H862" s="140"/>
      <c r="I862" s="3"/>
    </row>
    <row r="863">
      <c r="H863" s="140"/>
      <c r="I863" s="3"/>
    </row>
    <row r="864">
      <c r="H864" s="140"/>
      <c r="I864" s="3"/>
    </row>
    <row r="865">
      <c r="H865" s="140"/>
      <c r="I865" s="3"/>
    </row>
    <row r="866">
      <c r="H866" s="140"/>
      <c r="I866" s="3"/>
    </row>
    <row r="867">
      <c r="H867" s="140"/>
      <c r="I867" s="3"/>
    </row>
    <row r="868">
      <c r="H868" s="140"/>
      <c r="I868" s="3"/>
    </row>
    <row r="869">
      <c r="H869" s="140"/>
      <c r="I869" s="3"/>
    </row>
    <row r="870">
      <c r="H870" s="140"/>
      <c r="I870" s="3"/>
    </row>
    <row r="871">
      <c r="H871" s="140"/>
      <c r="I871" s="3"/>
    </row>
    <row r="872">
      <c r="H872" s="140"/>
      <c r="I872" s="3"/>
    </row>
    <row r="873">
      <c r="H873" s="140"/>
      <c r="I873" s="3"/>
    </row>
    <row r="874">
      <c r="H874" s="140"/>
      <c r="I874" s="3"/>
    </row>
    <row r="875">
      <c r="H875" s="140"/>
      <c r="I875" s="3"/>
    </row>
    <row r="876">
      <c r="H876" s="140"/>
      <c r="I876" s="3"/>
    </row>
    <row r="877">
      <c r="H877" s="140"/>
      <c r="I877" s="3"/>
    </row>
    <row r="878">
      <c r="H878" s="140"/>
      <c r="I878" s="3"/>
    </row>
    <row r="879">
      <c r="H879" s="140"/>
      <c r="I879" s="3"/>
    </row>
    <row r="880">
      <c r="H880" s="140"/>
      <c r="I880" s="3"/>
    </row>
    <row r="881">
      <c r="H881" s="140"/>
      <c r="I881" s="3"/>
    </row>
    <row r="882">
      <c r="H882" s="140"/>
      <c r="I882" s="3"/>
    </row>
    <row r="883">
      <c r="H883" s="140"/>
      <c r="I883" s="3"/>
    </row>
    <row r="884">
      <c r="H884" s="140"/>
      <c r="I884" s="3"/>
    </row>
    <row r="885">
      <c r="H885" s="140"/>
      <c r="I885" s="3"/>
    </row>
    <row r="886">
      <c r="H886" s="140"/>
      <c r="I886" s="3"/>
    </row>
    <row r="887">
      <c r="H887" s="140"/>
      <c r="I887" s="3"/>
    </row>
    <row r="888">
      <c r="H888" s="140"/>
      <c r="I888" s="3"/>
    </row>
    <row r="889">
      <c r="H889" s="140"/>
      <c r="I889" s="3"/>
    </row>
    <row r="890">
      <c r="H890" s="140"/>
      <c r="I890" s="3"/>
    </row>
    <row r="891">
      <c r="H891" s="140"/>
      <c r="I891" s="3"/>
    </row>
    <row r="892">
      <c r="H892" s="140"/>
      <c r="I892" s="3"/>
    </row>
    <row r="893">
      <c r="H893" s="140"/>
      <c r="I893" s="3"/>
    </row>
    <row r="894">
      <c r="H894" s="140"/>
      <c r="I894" s="3"/>
    </row>
    <row r="895">
      <c r="H895" s="140"/>
      <c r="I895" s="3"/>
    </row>
    <row r="896">
      <c r="H896" s="140"/>
      <c r="I896" s="3"/>
    </row>
    <row r="897">
      <c r="H897" s="140"/>
      <c r="I897" s="3"/>
    </row>
    <row r="898">
      <c r="H898" s="140"/>
      <c r="I898" s="3"/>
    </row>
    <row r="899">
      <c r="H899" s="140"/>
      <c r="I899" s="3"/>
    </row>
    <row r="900">
      <c r="H900" s="140"/>
      <c r="I900" s="3"/>
    </row>
    <row r="901">
      <c r="H901" s="140"/>
      <c r="I901" s="3"/>
    </row>
    <row r="902">
      <c r="H902" s="140"/>
      <c r="I902" s="3"/>
    </row>
    <row r="903">
      <c r="H903" s="140"/>
      <c r="I903" s="3"/>
    </row>
    <row r="904">
      <c r="H904" s="140"/>
      <c r="I904" s="3"/>
    </row>
    <row r="905">
      <c r="H905" s="140"/>
      <c r="I905" s="3"/>
    </row>
    <row r="906">
      <c r="H906" s="140"/>
      <c r="I906" s="3"/>
    </row>
    <row r="907">
      <c r="H907" s="140"/>
      <c r="I907" s="3"/>
    </row>
    <row r="908">
      <c r="H908" s="140"/>
      <c r="I908" s="3"/>
    </row>
    <row r="909">
      <c r="H909" s="140"/>
      <c r="I909" s="3"/>
    </row>
    <row r="910">
      <c r="H910" s="140"/>
      <c r="I910" s="3"/>
    </row>
    <row r="911">
      <c r="H911" s="140"/>
      <c r="I911" s="3"/>
    </row>
    <row r="912">
      <c r="H912" s="140"/>
      <c r="I912" s="3"/>
    </row>
    <row r="913">
      <c r="H913" s="140"/>
      <c r="I913" s="3"/>
    </row>
    <row r="914">
      <c r="H914" s="140"/>
      <c r="I914" s="3"/>
    </row>
    <row r="915">
      <c r="H915" s="140"/>
      <c r="I915" s="3"/>
    </row>
    <row r="916">
      <c r="H916" s="140"/>
      <c r="I916" s="3"/>
    </row>
    <row r="917">
      <c r="H917" s="140"/>
      <c r="I917" s="3"/>
    </row>
    <row r="918">
      <c r="H918" s="140"/>
      <c r="I918" s="3"/>
    </row>
    <row r="919">
      <c r="H919" s="140"/>
      <c r="I919" s="3"/>
    </row>
    <row r="920">
      <c r="H920" s="140"/>
      <c r="I920" s="3"/>
    </row>
    <row r="921">
      <c r="H921" s="140"/>
      <c r="I921" s="3"/>
    </row>
    <row r="922">
      <c r="H922" s="140"/>
      <c r="I922" s="3"/>
    </row>
    <row r="923">
      <c r="H923" s="140"/>
      <c r="I923" s="3"/>
    </row>
    <row r="924">
      <c r="H924" s="140"/>
      <c r="I924" s="3"/>
    </row>
    <row r="925">
      <c r="H925" s="140"/>
      <c r="I925" s="3"/>
    </row>
    <row r="926">
      <c r="H926" s="140"/>
      <c r="I926" s="3"/>
    </row>
    <row r="927">
      <c r="H927" s="140"/>
      <c r="I927" s="3"/>
    </row>
    <row r="928">
      <c r="H928" s="140"/>
      <c r="I928" s="3"/>
    </row>
    <row r="929">
      <c r="H929" s="140"/>
      <c r="I929" s="3"/>
    </row>
    <row r="930">
      <c r="H930" s="140"/>
      <c r="I930" s="3"/>
    </row>
    <row r="931">
      <c r="H931" s="140"/>
      <c r="I931" s="3"/>
    </row>
    <row r="932">
      <c r="H932" s="140"/>
      <c r="I932" s="3"/>
    </row>
    <row r="933">
      <c r="H933" s="140"/>
      <c r="I933" s="3"/>
    </row>
    <row r="934">
      <c r="H934" s="140"/>
      <c r="I934" s="3"/>
    </row>
    <row r="935">
      <c r="H935" s="140"/>
      <c r="I935" s="3"/>
    </row>
    <row r="936">
      <c r="H936" s="140"/>
      <c r="I936" s="3"/>
    </row>
    <row r="937">
      <c r="H937" s="140"/>
      <c r="I937" s="3"/>
    </row>
    <row r="938">
      <c r="H938" s="140"/>
      <c r="I938" s="3"/>
    </row>
    <row r="939">
      <c r="H939" s="140"/>
      <c r="I939" s="3"/>
    </row>
    <row r="940">
      <c r="H940" s="140"/>
      <c r="I940" s="3"/>
    </row>
    <row r="941">
      <c r="H941" s="140"/>
      <c r="I941" s="3"/>
    </row>
    <row r="942">
      <c r="H942" s="140"/>
      <c r="I942" s="3"/>
    </row>
    <row r="943">
      <c r="H943" s="140"/>
      <c r="I943" s="3"/>
    </row>
    <row r="944">
      <c r="H944" s="140"/>
      <c r="I944" s="3"/>
    </row>
    <row r="945">
      <c r="H945" s="140"/>
      <c r="I945" s="3"/>
    </row>
    <row r="946">
      <c r="H946" s="140"/>
      <c r="I946" s="3"/>
    </row>
    <row r="947">
      <c r="H947" s="140"/>
      <c r="I947" s="3"/>
    </row>
    <row r="948">
      <c r="H948" s="140"/>
      <c r="I948" s="3"/>
    </row>
    <row r="949">
      <c r="H949" s="140"/>
      <c r="I949" s="3"/>
    </row>
    <row r="950">
      <c r="H950" s="140"/>
      <c r="I950" s="3"/>
    </row>
    <row r="951">
      <c r="H951" s="140"/>
      <c r="I951" s="3"/>
    </row>
    <row r="952">
      <c r="H952" s="140"/>
      <c r="I952" s="3"/>
    </row>
    <row r="953">
      <c r="H953" s="140"/>
      <c r="I953" s="3"/>
    </row>
    <row r="954">
      <c r="H954" s="140"/>
      <c r="I954" s="3"/>
    </row>
    <row r="955">
      <c r="H955" s="140"/>
      <c r="I955" s="3"/>
    </row>
    <row r="956">
      <c r="H956" s="140"/>
      <c r="I956" s="3"/>
    </row>
    <row r="957">
      <c r="H957" s="140"/>
      <c r="I957" s="3"/>
    </row>
    <row r="958">
      <c r="H958" s="140"/>
      <c r="I958" s="3"/>
    </row>
    <row r="959">
      <c r="H959" s="140"/>
      <c r="I959" s="3"/>
    </row>
    <row r="960">
      <c r="H960" s="140"/>
      <c r="I960" s="3"/>
    </row>
    <row r="961">
      <c r="H961" s="140"/>
      <c r="I961" s="3"/>
    </row>
    <row r="962">
      <c r="H962" s="140"/>
      <c r="I962" s="3"/>
    </row>
    <row r="963">
      <c r="H963" s="140"/>
      <c r="I963" s="3"/>
    </row>
    <row r="964">
      <c r="H964" s="140"/>
      <c r="I964" s="3"/>
    </row>
    <row r="965">
      <c r="H965" s="140"/>
      <c r="I965" s="3"/>
    </row>
    <row r="966">
      <c r="H966" s="140"/>
      <c r="I966" s="3"/>
    </row>
    <row r="967">
      <c r="H967" s="140"/>
      <c r="I967" s="3"/>
    </row>
    <row r="968">
      <c r="H968" s="140"/>
      <c r="I968" s="3"/>
    </row>
    <row r="969">
      <c r="H969" s="140"/>
      <c r="I969" s="3"/>
    </row>
    <row r="970">
      <c r="H970" s="140"/>
      <c r="I970" s="3"/>
    </row>
    <row r="971">
      <c r="H971" s="140"/>
      <c r="I971" s="3"/>
    </row>
    <row r="972">
      <c r="H972" s="140"/>
      <c r="I972" s="3"/>
    </row>
    <row r="973">
      <c r="H973" s="140"/>
      <c r="I973" s="3"/>
    </row>
    <row r="974">
      <c r="H974" s="140"/>
      <c r="I974" s="3"/>
    </row>
    <row r="975">
      <c r="H975" s="140"/>
      <c r="I975" s="3"/>
    </row>
    <row r="976">
      <c r="H976" s="140"/>
      <c r="I976" s="3"/>
    </row>
    <row r="977">
      <c r="H977" s="140"/>
      <c r="I977" s="3"/>
    </row>
    <row r="978">
      <c r="H978" s="140"/>
      <c r="I978" s="3"/>
    </row>
    <row r="979">
      <c r="H979" s="140"/>
      <c r="I979" s="3"/>
    </row>
    <row r="980">
      <c r="H980" s="140"/>
      <c r="I980" s="3"/>
    </row>
    <row r="981">
      <c r="H981" s="140"/>
      <c r="I981" s="3"/>
    </row>
    <row r="982">
      <c r="H982" s="140"/>
      <c r="I982" s="3"/>
    </row>
    <row r="983">
      <c r="H983" s="140"/>
      <c r="I983" s="3"/>
    </row>
    <row r="984">
      <c r="H984" s="140"/>
      <c r="I984" s="3"/>
    </row>
    <row r="985">
      <c r="H985" s="140"/>
      <c r="I985" s="3"/>
    </row>
    <row r="986">
      <c r="H986" s="140"/>
      <c r="I986" s="3"/>
    </row>
    <row r="987">
      <c r="H987" s="140"/>
      <c r="I987" s="3"/>
    </row>
    <row r="988">
      <c r="H988" s="140"/>
      <c r="I988" s="3"/>
    </row>
    <row r="989">
      <c r="H989" s="140"/>
      <c r="I989" s="3"/>
    </row>
    <row r="990">
      <c r="H990" s="140"/>
      <c r="I990" s="3"/>
    </row>
    <row r="991">
      <c r="H991" s="140"/>
      <c r="I991" s="3"/>
    </row>
    <row r="992">
      <c r="H992" s="140"/>
      <c r="I992" s="3"/>
    </row>
    <row r="993">
      <c r="H993" s="140"/>
      <c r="I993" s="3"/>
    </row>
    <row r="994">
      <c r="H994" s="140"/>
      <c r="I994" s="3"/>
    </row>
    <row r="995">
      <c r="H995" s="140"/>
      <c r="I995" s="3"/>
    </row>
    <row r="996">
      <c r="H996" s="140"/>
      <c r="I996" s="3"/>
    </row>
    <row r="997">
      <c r="H997" s="140"/>
      <c r="I997" s="3"/>
    </row>
    <row r="998">
      <c r="H998" s="140"/>
      <c r="I998" s="3"/>
    </row>
    <row r="999">
      <c r="H999" s="140"/>
      <c r="I999" s="3"/>
    </row>
    <row r="1000">
      <c r="H1000" s="140"/>
      <c r="I1000" s="3"/>
    </row>
    <row r="1001">
      <c r="H1001" s="140"/>
      <c r="I1001" s="3"/>
    </row>
    <row r="1002">
      <c r="H1002" s="140"/>
      <c r="I1002" s="3"/>
    </row>
    <row r="1003">
      <c r="H1003" s="140"/>
      <c r="I1003" s="3"/>
    </row>
    <row r="1004">
      <c r="H1004" s="140"/>
      <c r="I1004" s="3"/>
    </row>
    <row r="1005">
      <c r="H1005" s="140"/>
      <c r="I1005" s="3"/>
    </row>
    <row r="1006">
      <c r="H1006" s="140"/>
      <c r="I1006" s="3"/>
    </row>
    <row r="1007">
      <c r="H1007" s="140"/>
      <c r="I1007" s="3"/>
    </row>
    <row r="1008">
      <c r="H1008" s="140"/>
      <c r="I1008" s="3"/>
    </row>
    <row r="1009">
      <c r="H1009" s="140"/>
      <c r="I1009" s="3"/>
    </row>
    <row r="1010">
      <c r="H1010" s="140"/>
      <c r="I1010" s="3"/>
    </row>
    <row r="1011">
      <c r="H1011" s="140"/>
      <c r="I1011" s="3"/>
    </row>
    <row r="1012">
      <c r="H1012" s="140"/>
      <c r="I1012" s="3"/>
    </row>
    <row r="1013">
      <c r="H1013" s="140"/>
      <c r="I1013" s="3"/>
    </row>
    <row r="1014">
      <c r="H1014" s="140"/>
      <c r="I1014" s="3"/>
    </row>
    <row r="1015">
      <c r="H1015" s="140"/>
      <c r="I1015" s="3"/>
    </row>
    <row r="1016">
      <c r="H1016" s="140"/>
      <c r="I1016" s="3"/>
    </row>
    <row r="1017">
      <c r="H1017" s="140"/>
      <c r="I1017" s="3"/>
    </row>
    <row r="1018">
      <c r="H1018" s="140"/>
      <c r="I1018" s="3"/>
    </row>
    <row r="1019">
      <c r="H1019" s="140"/>
      <c r="I1019" s="3"/>
    </row>
    <row r="1020">
      <c r="H1020" s="140"/>
      <c r="I1020" s="3"/>
    </row>
    <row r="1021">
      <c r="H1021" s="140"/>
      <c r="I1021" s="3"/>
    </row>
  </sheetData>
  <mergeCells count="14">
    <mergeCell ref="A107:C107"/>
    <mergeCell ref="B108:C108"/>
    <mergeCell ref="B109:C109"/>
    <mergeCell ref="D114:J114"/>
    <mergeCell ref="A115:C115"/>
    <mergeCell ref="I143:J143"/>
    <mergeCell ref="L143:M143"/>
    <mergeCell ref="A3:C3"/>
    <mergeCell ref="C4:I4"/>
    <mergeCell ref="C5:F5"/>
    <mergeCell ref="A9:C9"/>
    <mergeCell ref="A52:C52"/>
    <mergeCell ref="A102:C102"/>
    <mergeCell ref="A105:C10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2019-08-13T16:30:46Z</dcterms:created>
  <dc:creator>Ken</dc:creator>
</cp:coreProperties>
</file>