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Tim\Desktop\Financial Flags\"/>
    </mc:Choice>
  </mc:AlternateContent>
  <xr:revisionPtr revIDLastSave="0" documentId="13_ncr:1_{5B991061-1151-48A4-86CF-69948327FED0}" xr6:coauthVersionLast="47" xr6:coauthVersionMax="47" xr10:uidLastSave="{00000000-0000-0000-0000-000000000000}"/>
  <bookViews>
    <workbookView xWindow="28680" yWindow="-120" windowWidth="29040" windowHeight="15720" firstSheet="1" activeTab="1" xr2:uid="{8EA24304-BC8F-450E-827D-0E4B4BE4CF10}"/>
  </bookViews>
  <sheets>
    <sheet name="with Flags" sheetId="1" state="hidden" r:id="rId1"/>
    <sheet name="Single" sheetId="5" r:id="rId2"/>
    <sheet name="formulas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E25" i="1"/>
  <c r="D25" i="1"/>
  <c r="D20" i="5" l="1"/>
  <c r="D25" i="5"/>
  <c r="C35" i="4"/>
  <c r="C36" i="4" s="1"/>
  <c r="C37" i="4" s="1"/>
  <c r="C38" i="4" s="1"/>
  <c r="C39" i="4" s="1"/>
  <c r="C40" i="4" s="1"/>
  <c r="B26" i="4"/>
  <c r="A26" i="4"/>
  <c r="C11" i="4"/>
  <c r="C12" i="4" s="1"/>
  <c r="C13" i="4" s="1"/>
  <c r="C14" i="4" s="1"/>
  <c r="C15" i="4" s="1"/>
  <c r="C16" i="4" s="1"/>
  <c r="D50" i="5"/>
  <c r="D42" i="5" l="1"/>
  <c r="D37" i="5"/>
  <c r="E9" i="4" l="1"/>
  <c r="H10" i="4" s="1"/>
  <c r="E33" i="4"/>
  <c r="H34" i="4" s="1"/>
  <c r="C50" i="4"/>
  <c r="C45" i="4"/>
  <c r="C44" i="4"/>
  <c r="C43" i="4"/>
  <c r="C49" i="4"/>
  <c r="C48" i="4"/>
  <c r="C47" i="4"/>
  <c r="B21" i="4"/>
  <c r="C46" i="4"/>
  <c r="A21" i="4"/>
  <c r="C52" i="4" l="1"/>
  <c r="E11" i="4"/>
  <c r="E10" i="4"/>
  <c r="E35" i="4"/>
  <c r="E34" i="4"/>
  <c r="D9" i="1"/>
  <c r="D8" i="1"/>
  <c r="H28" i="1"/>
  <c r="G28" i="1"/>
  <c r="C28" i="1"/>
  <c r="D28" i="1" s="1"/>
  <c r="H13" i="1"/>
  <c r="E12" i="4" l="1"/>
  <c r="D7" i="5"/>
  <c r="D8" i="5" s="1"/>
  <c r="E36" i="4"/>
  <c r="C23" i="1"/>
  <c r="D23" i="1" s="1"/>
  <c r="D6" i="1"/>
  <c r="H5" i="1"/>
  <c r="G5" i="1"/>
  <c r="C18" i="1"/>
  <c r="D18" i="1" s="1"/>
  <c r="G13" i="1"/>
  <c r="C4" i="1"/>
  <c r="A5" i="4" l="1"/>
  <c r="B5" i="4"/>
  <c r="E21" i="4"/>
  <c r="D21" i="4"/>
  <c r="C2" i="4"/>
  <c r="A2" i="4"/>
  <c r="B2" i="4"/>
  <c r="C5" i="4"/>
  <c r="H8" i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trotter</author>
  </authors>
  <commentList>
    <comment ref="D5" authorId="0" shapeId="0" xr:uid="{AE5C546D-1528-41C4-8B8F-430DDC3AB6A3}">
      <text>
        <r>
          <rPr>
            <b/>
            <sz val="9"/>
            <color indexed="81"/>
            <rFont val="Tahoma"/>
            <family val="2"/>
          </rPr>
          <t>ENTER AMOUNT OF YEARLY INCOME #1</t>
        </r>
      </text>
    </comment>
    <comment ref="D10" authorId="0" shapeId="0" xr:uid="{BA5E421B-3453-40E1-9D13-9AFF51E1B564}">
      <text>
        <r>
          <rPr>
            <b/>
            <sz val="9"/>
            <color indexed="81"/>
            <rFont val="Tahoma"/>
            <family val="2"/>
          </rPr>
          <t>ENTER AMOUNT SAVED FOR EMERGENCIES</t>
        </r>
      </text>
    </comment>
    <comment ref="D12" authorId="0" shapeId="0" xr:uid="{8A8A64CC-D75B-4356-A49F-AC8178E8AEBD}">
      <text>
        <r>
          <rPr>
            <b/>
            <sz val="9"/>
            <color indexed="81"/>
            <rFont val="Tahoma"/>
            <family val="2"/>
          </rPr>
          <t>ENTER MONTHLY AMOUNT OF HOUSE PAYMENT OR RENT</t>
        </r>
      </text>
    </comment>
    <comment ref="D14" authorId="0" shapeId="0" xr:uid="{8C88CF78-1DA7-4083-A5E5-AF08DF183359}">
      <text>
        <r>
          <rPr>
            <b/>
            <sz val="9"/>
            <color indexed="81"/>
            <rFont val="Tahoma"/>
            <family val="2"/>
          </rPr>
          <t>YES/NO IF YOU HAVE A 2ND MORTGAGE OR HELOC=HOME EQUITY LINE OF CREDIT ?</t>
        </r>
      </text>
    </comment>
    <comment ref="D17" authorId="0" shapeId="0" xr:uid="{A0C0B2ED-1BC2-4BBD-9B14-EA3B2D109DD7}">
      <text>
        <r>
          <rPr>
            <b/>
            <sz val="9"/>
            <color indexed="81"/>
            <rFont val="Tahoma"/>
            <family val="2"/>
          </rPr>
          <t>YES/NO IF ANY OF YOUR CARS ARE LEASED</t>
        </r>
      </text>
    </comment>
    <comment ref="D18" authorId="0" shapeId="0" xr:uid="{98EC84D5-E2AF-43C6-823B-86F543EE5C6B}">
      <text>
        <r>
          <rPr>
            <b/>
            <sz val="9"/>
            <color indexed="81"/>
            <rFont val="Tahoma"/>
            <family val="2"/>
          </rPr>
          <t>ENTER AMOUNT OF CAR #1 PAYMENT</t>
        </r>
      </text>
    </comment>
    <comment ref="D19" authorId="0" shapeId="0" xr:uid="{620DB8B0-F79A-4364-8DA1-5EC94D7FD8D1}">
      <text>
        <r>
          <rPr>
            <b/>
            <sz val="9"/>
            <color indexed="81"/>
            <rFont val="Tahoma"/>
            <family val="2"/>
          </rPr>
          <t>ENTER AMOUNT OF CAR #3 PAYMENT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 shapeId="0" xr:uid="{1A9F2807-67C4-4BA0-B599-5A3D9E4EB68E}">
      <text>
        <r>
          <rPr>
            <b/>
            <sz val="9"/>
            <color indexed="81"/>
            <rFont val="Tahoma"/>
            <family val="2"/>
          </rPr>
          <t>ENTER ESTIMATED VALUE OF CAR #1 (SEE KBB.COM)</t>
        </r>
      </text>
    </comment>
    <comment ref="D24" authorId="0" shapeId="0" xr:uid="{A1CDA562-B5BA-49B7-99A0-E612F7AAE038}">
      <text>
        <r>
          <rPr>
            <b/>
            <sz val="9"/>
            <color indexed="81"/>
            <rFont val="Tahoma"/>
            <family val="2"/>
          </rPr>
          <t>ENTER ESTIMATED VALUE OF RV/MOTORCYCLE/BOAT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 shapeId="0" xr:uid="{883780E2-B3B4-4955-9A8B-F65B343C8831}">
      <text>
        <r>
          <rPr>
            <b/>
            <sz val="9"/>
            <color indexed="81"/>
            <rFont val="Tahoma"/>
            <family val="2"/>
          </rPr>
          <t>ENTER AMOUNT OF CREDIT CARD #1 BALANCE</t>
        </r>
      </text>
    </comment>
    <comment ref="D29" authorId="0" shapeId="0" xr:uid="{71F1B482-A539-4BA3-BD8F-88D015DB73DF}">
      <text>
        <r>
          <rPr>
            <b/>
            <sz val="9"/>
            <color indexed="81"/>
            <rFont val="Tahoma"/>
            <family val="2"/>
          </rPr>
          <t>ENTER AMOUNT OF CREDIT CARD #2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 shapeId="0" xr:uid="{B04BC5EF-368E-41BA-BF14-4E3F2C2603B4}">
      <text>
        <r>
          <rPr>
            <b/>
            <sz val="9"/>
            <color indexed="81"/>
            <rFont val="Tahoma"/>
            <family val="2"/>
          </rPr>
          <t>ENTER AMOUNT OF CREDIT CARD #3 BALANCE</t>
        </r>
      </text>
    </comment>
    <comment ref="D31" authorId="0" shapeId="0" xr:uid="{2EA8AA90-CF48-4AE8-92BF-9E8F93448F11}">
      <text>
        <r>
          <rPr>
            <b/>
            <sz val="9"/>
            <color indexed="81"/>
            <rFont val="Tahoma"/>
            <family val="2"/>
          </rPr>
          <t>ENTER AMOUNT OF CREDIT CARD #4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 xr:uid="{76073D1F-80CA-458E-8796-349B72A16EA6}">
      <text>
        <r>
          <rPr>
            <b/>
            <sz val="9"/>
            <color indexed="81"/>
            <rFont val="Tahoma"/>
            <family val="2"/>
          </rPr>
          <t>ENTER AMOUNT OF CREDIT CARD #5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 shapeId="0" xr:uid="{1DE9A07C-8AB0-4A4E-8D53-C6875314E076}">
      <text>
        <r>
          <rPr>
            <b/>
            <sz val="9"/>
            <color indexed="81"/>
            <rFont val="Tahoma"/>
            <family val="2"/>
          </rPr>
          <t>ENTER AMOUNT OF MEDICAL DEBT BALANCE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 xr:uid="{0A68EB15-2032-4241-903A-549636C0D43A}">
      <text>
        <r>
          <rPr>
            <b/>
            <sz val="9"/>
            <color indexed="81"/>
            <rFont val="Tahoma"/>
            <family val="2"/>
          </rPr>
          <t>ENTER AMOUNT OF CONSUMER LOAN BALANCE</t>
        </r>
      </text>
    </comment>
    <comment ref="D35" authorId="0" shapeId="0" xr:uid="{F7450D9A-0998-412C-AC3D-DCAED2859ECC}">
      <text>
        <r>
          <rPr>
            <b/>
            <sz val="9"/>
            <color indexed="81"/>
            <rFont val="Tahoma"/>
            <family val="2"/>
          </rPr>
          <t>ENTER AMOUNT OF STUDENT LOAN BALANCE</t>
        </r>
      </text>
    </comment>
    <comment ref="D36" authorId="0" shapeId="0" xr:uid="{CFF26538-871C-4EB4-92E7-7FCEF732F310}">
      <text>
        <r>
          <rPr>
            <b/>
            <sz val="9"/>
            <color indexed="81"/>
            <rFont val="Tahoma"/>
            <family val="2"/>
          </rPr>
          <t>ENTER AMOUNT OF OTHER BALANCE</t>
        </r>
      </text>
    </comment>
    <comment ref="D40" authorId="0" shapeId="0" xr:uid="{B923D61C-387E-439E-B494-16B5AD0AB135}">
      <text>
        <r>
          <rPr>
            <b/>
            <sz val="9"/>
            <color indexed="81"/>
            <rFont val="Tahoma"/>
            <family val="2"/>
          </rPr>
          <t>TERM LIFE=SPECIFIC AMOUNT FOR A 10-15-20-25-30 YEAR TERM
WHOLE LIFE=SPECIFIC AMOUNT FOR YOUR WHOLE LIFE, CAN ACT AS SAVINGS ACCOUNT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 shapeId="0" xr:uid="{0E62D1C7-0035-4315-B210-1594EC6B6350}">
      <text>
        <r>
          <rPr>
            <b/>
            <sz val="9"/>
            <color indexed="81"/>
            <rFont val="Tahoma"/>
            <family val="2"/>
          </rPr>
          <t>PICK NEAREST TO CURRENT AGE</t>
        </r>
      </text>
    </comment>
    <comment ref="D49" authorId="0" shapeId="0" xr:uid="{2BE2D6C6-852F-4A2A-B5A2-71A56B2F5276}">
      <text>
        <r>
          <rPr>
            <b/>
            <sz val="9"/>
            <color indexed="81"/>
            <rFont val="Tahoma"/>
            <family val="2"/>
          </rPr>
          <t>ENTER ESTIMATED AMOUNT OF RETIREE #1 SAVINGS</t>
        </r>
      </text>
    </comment>
  </commentList>
</comments>
</file>

<file path=xl/sharedStrings.xml><?xml version="1.0" encoding="utf-8"?>
<sst xmlns="http://schemas.openxmlformats.org/spreadsheetml/2006/main" count="116" uniqueCount="85">
  <si>
    <t>House/Rent Payment</t>
  </si>
  <si>
    <t>Car #1 Value</t>
  </si>
  <si>
    <t>Car #2 Value</t>
  </si>
  <si>
    <t>Car #3 Value</t>
  </si>
  <si>
    <t>Motorcycle</t>
  </si>
  <si>
    <t>RV/Camper</t>
  </si>
  <si>
    <t>Boat</t>
  </si>
  <si>
    <t>Other</t>
  </si>
  <si>
    <t>Total</t>
  </si>
  <si>
    <t>1 mo</t>
  </si>
  <si>
    <t>2 mo</t>
  </si>
  <si>
    <t>Credit Card #1</t>
  </si>
  <si>
    <t>Yearly Household Income</t>
  </si>
  <si>
    <t>Monthly Household Income</t>
  </si>
  <si>
    <t>Emergency Fund Amount</t>
  </si>
  <si>
    <t>Credit Card #2</t>
  </si>
  <si>
    <t>Credit Card #3</t>
  </si>
  <si>
    <t>HIDE AND LOCK CELLS</t>
  </si>
  <si>
    <t>Life Insurance Face Value #1</t>
  </si>
  <si>
    <t>Life Insurance Face Value #2</t>
  </si>
  <si>
    <t>8x</t>
  </si>
  <si>
    <t>10x</t>
  </si>
  <si>
    <t>Length of Mortgage in Years</t>
  </si>
  <si>
    <t>FINANCIAL FLAGS</t>
  </si>
  <si>
    <t>Life Insurance Type</t>
  </si>
  <si>
    <t>Whole Life</t>
  </si>
  <si>
    <t>Term Life</t>
  </si>
  <si>
    <t></t>
  </si>
  <si>
    <t>Current Age</t>
  </si>
  <si>
    <t>Percent Saving for Retirement#1</t>
  </si>
  <si>
    <t>Percent Saving for Retirement#2</t>
  </si>
  <si>
    <t>EMERGENCY FUND CALC</t>
  </si>
  <si>
    <t>HOUSING COST CALC</t>
  </si>
  <si>
    <t>MORTGAGE LENGTH</t>
  </si>
  <si>
    <t>ADDED UP CARS CALC</t>
  </si>
  <si>
    <t>CAR ALLOWANCE CAL</t>
  </si>
  <si>
    <t>3mo</t>
  </si>
  <si>
    <t>HOUSING ALLOWANCE</t>
  </si>
  <si>
    <t>EMERGENCY FUND</t>
  </si>
  <si>
    <t>TOTAL TAX</t>
  </si>
  <si>
    <t>EFFECTIVE</t>
  </si>
  <si>
    <t>MARGINAL</t>
  </si>
  <si>
    <t>INCOME</t>
  </si>
  <si>
    <t>TAX BY RATE</t>
  </si>
  <si>
    <t>RATE</t>
  </si>
  <si>
    <t>HELOC/2nd Mortgage ?</t>
  </si>
  <si>
    <t>Credit Card #1 Balance</t>
  </si>
  <si>
    <t>Credit Card #2 Balance</t>
  </si>
  <si>
    <t>Credit Card #3 Balance</t>
  </si>
  <si>
    <t>Current Retirement Balance #1</t>
  </si>
  <si>
    <t>Yearly Income #1</t>
  </si>
  <si>
    <t>vlookup by age</t>
  </si>
  <si>
    <t>Total Retirement Balance</t>
  </si>
  <si>
    <t>Life Insurance</t>
  </si>
  <si>
    <t>Emergency Fund Balance</t>
  </si>
  <si>
    <t>Consumer Loan</t>
  </si>
  <si>
    <t>Student Loan</t>
  </si>
  <si>
    <t>Credit Card #5 Balance</t>
  </si>
  <si>
    <t>Credit Card #4 Balance</t>
  </si>
  <si>
    <t>Monthly House/Rent Payment</t>
  </si>
  <si>
    <t>YES</t>
  </si>
  <si>
    <t>NO</t>
  </si>
  <si>
    <t>TERM LIFE</t>
  </si>
  <si>
    <t>WHOLE LIFE</t>
  </si>
  <si>
    <t>OTHER</t>
  </si>
  <si>
    <t>Car #1 Payment Amount</t>
  </si>
  <si>
    <t>Yearly Household Gross Income</t>
  </si>
  <si>
    <t>Yearly Household Net Income</t>
  </si>
  <si>
    <t>Monthly Household Net Income</t>
  </si>
  <si>
    <t>Other RV/Motorcycle/Boat Payment Amount</t>
  </si>
  <si>
    <t>Other RV/Motorcycle/Boat Value</t>
  </si>
  <si>
    <t>MORTGAGE TERM</t>
  </si>
  <si>
    <t>Medical Debt</t>
  </si>
  <si>
    <t>Current Percent of Income to Retirement #1</t>
  </si>
  <si>
    <t>SUGGESTED RETIREMENT SAVINGS</t>
  </si>
  <si>
    <t>FICA</t>
  </si>
  <si>
    <t>Car/Recreational Vehicle Payments</t>
  </si>
  <si>
    <t>Car/Recreational Vehicle Estimated Value</t>
  </si>
  <si>
    <t>Credit Cards/Consumer Loans/Debt Amounts</t>
  </si>
  <si>
    <t>Retirement Savings Balances</t>
  </si>
  <si>
    <t>Retirement Savings Percentages</t>
  </si>
  <si>
    <t>Are any of your cars leased ?</t>
  </si>
  <si>
    <t>Life Insurance Face Value/Payout Amount #1</t>
  </si>
  <si>
    <t>2025 TAXES SINGLE</t>
  </si>
  <si>
    <t>2025 TAXES Married File Jointly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</si>
</sst>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=0]&quot;1&quot;;[=0]&quot;0&quot;"/>
    <numFmt numFmtId="165" formatCode="_(* #,##0_);_(* \(#,##0\);_(* &quot;-&quot;??_);_(@_)"/>
    <numFmt numFmtId="166" formatCode="0.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FF0000"/>
      <name val="Segoe UI Symbol"/>
      <family val="2"/>
    </font>
    <font>
      <sz val="12"/>
      <color rgb="FF00B050"/>
      <name val="Segoe UI Symbol"/>
      <family val="2"/>
    </font>
    <font>
      <sz val="12"/>
      <color rgb="FFFFFF00"/>
      <name val="Segoe UI Symbo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8"/>
      <name val="Aptos Narrow"/>
      <family val="2"/>
      <scheme val="minor"/>
    </font>
    <font>
      <sz val="14"/>
      <color theme="1"/>
      <name val="Arial"/>
      <family val="2"/>
    </font>
    <font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D60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42" fontId="2" fillId="0" borderId="0" xfId="1" applyNumberFormat="1" applyFont="1"/>
    <xf numFmtId="0" fontId="2" fillId="0" borderId="0" xfId="0" applyFont="1" applyAlignment="1">
      <alignment horizontal="center"/>
    </xf>
    <xf numFmtId="9" fontId="3" fillId="3" borderId="0" xfId="2" applyFont="1" applyFill="1"/>
    <xf numFmtId="9" fontId="3" fillId="2" borderId="0" xfId="2" applyFont="1" applyFill="1"/>
    <xf numFmtId="42" fontId="3" fillId="3" borderId="0" xfId="1" applyNumberFormat="1" applyFont="1" applyFill="1"/>
    <xf numFmtId="42" fontId="3" fillId="2" borderId="0" xfId="1" applyNumberFormat="1" applyFont="1" applyFill="1"/>
    <xf numFmtId="0" fontId="3" fillId="0" borderId="0" xfId="0" applyFont="1"/>
    <xf numFmtId="9" fontId="3" fillId="3" borderId="0" xfId="0" applyNumberFormat="1" applyFont="1" applyFill="1"/>
    <xf numFmtId="44" fontId="3" fillId="2" borderId="0" xfId="1" applyFont="1" applyFill="1"/>
    <xf numFmtId="0" fontId="3" fillId="4" borderId="1" xfId="0" applyFont="1" applyFill="1" applyBorder="1"/>
    <xf numFmtId="0" fontId="2" fillId="4" borderId="1" xfId="0" applyFont="1" applyFill="1" applyBorder="1"/>
    <xf numFmtId="42" fontId="3" fillId="4" borderId="1" xfId="1" applyNumberFormat="1" applyFont="1" applyFill="1" applyBorder="1"/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2" fontId="2" fillId="3" borderId="0" xfId="1" applyNumberFormat="1" applyFont="1" applyFill="1" applyAlignment="1">
      <alignment horizontal="center"/>
    </xf>
    <xf numFmtId="42" fontId="2" fillId="2" borderId="0" xfId="1" applyNumberFormat="1" applyFont="1" applyFill="1" applyAlignment="1">
      <alignment horizontal="center"/>
    </xf>
    <xf numFmtId="44" fontId="3" fillId="4" borderId="1" xfId="1" applyFont="1" applyFill="1" applyBorder="1"/>
    <xf numFmtId="0" fontId="3" fillId="0" borderId="0" xfId="0" applyFont="1" applyAlignment="1">
      <alignment horizontal="center"/>
    </xf>
    <xf numFmtId="0" fontId="2" fillId="4" borderId="5" xfId="0" applyFont="1" applyFill="1" applyBorder="1"/>
    <xf numFmtId="0" fontId="2" fillId="4" borderId="0" xfId="0" applyFont="1" applyFill="1"/>
    <xf numFmtId="42" fontId="2" fillId="4" borderId="6" xfId="1" applyNumberFormat="1" applyFont="1" applyFill="1" applyBorder="1" applyAlignment="1">
      <alignment horizontal="center"/>
    </xf>
    <xf numFmtId="0" fontId="3" fillId="4" borderId="5" xfId="0" applyFont="1" applyFill="1" applyBorder="1"/>
    <xf numFmtId="42" fontId="3" fillId="0" borderId="0" xfId="1" applyNumberFormat="1" applyFont="1" applyBorder="1" applyProtection="1">
      <protection locked="0"/>
    </xf>
    <xf numFmtId="42" fontId="3" fillId="4" borderId="0" xfId="1" applyNumberFormat="1" applyFont="1" applyFill="1" applyBorder="1"/>
    <xf numFmtId="42" fontId="2" fillId="4" borderId="0" xfId="1" applyNumberFormat="1" applyFont="1" applyFill="1" applyBorder="1"/>
    <xf numFmtId="0" fontId="3" fillId="4" borderId="5" xfId="1" applyNumberFormat="1" applyFont="1" applyFill="1" applyBorder="1" applyAlignment="1">
      <alignment horizontal="left"/>
    </xf>
    <xf numFmtId="37" fontId="3" fillId="0" borderId="0" xfId="1" applyNumberFormat="1" applyFont="1" applyFill="1" applyBorder="1" applyProtection="1">
      <protection locked="0"/>
    </xf>
    <xf numFmtId="42" fontId="2" fillId="4" borderId="5" xfId="1" applyNumberFormat="1" applyFont="1" applyFill="1" applyBorder="1"/>
    <xf numFmtId="42" fontId="2" fillId="0" borderId="0" xfId="1" applyNumberFormat="1" applyFont="1" applyBorder="1" applyProtection="1">
      <protection locked="0"/>
    </xf>
    <xf numFmtId="0" fontId="3" fillId="4" borderId="7" xfId="0" applyFont="1" applyFill="1" applyBorder="1"/>
    <xf numFmtId="42" fontId="2" fillId="0" borderId="0" xfId="1" applyNumberFormat="1" applyFont="1" applyFill="1" applyBorder="1" applyProtection="1">
      <protection locked="0"/>
    </xf>
    <xf numFmtId="0" fontId="2" fillId="4" borderId="6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42" fontId="2" fillId="0" borderId="0" xfId="1" applyNumberFormat="1" applyFont="1" applyFill="1" applyBorder="1" applyAlignment="1">
      <alignment horizontal="center"/>
    </xf>
    <xf numFmtId="44" fontId="3" fillId="4" borderId="0" xfId="1" applyFont="1" applyFill="1" applyBorder="1"/>
    <xf numFmtId="0" fontId="2" fillId="0" borderId="0" xfId="1" applyNumberFormat="1" applyFont="1" applyFill="1" applyBorder="1" applyAlignment="1">
      <alignment horizontal="center"/>
    </xf>
    <xf numFmtId="9" fontId="2" fillId="0" borderId="0" xfId="2" applyFont="1" applyFill="1" applyBorder="1" applyAlignment="1" applyProtection="1">
      <alignment horizontal="center"/>
      <protection locked="0"/>
    </xf>
    <xf numFmtId="9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42" fontId="0" fillId="0" borderId="0" xfId="1" applyNumberFormat="1" applyFont="1"/>
    <xf numFmtId="42" fontId="0" fillId="0" borderId="0" xfId="1" quotePrefix="1" applyNumberFormat="1" applyFont="1"/>
    <xf numFmtId="42" fontId="0" fillId="0" borderId="0" xfId="0" applyNumberFormat="1"/>
    <xf numFmtId="9" fontId="3" fillId="2" borderId="0" xfId="2" applyFont="1" applyFill="1" applyAlignment="1"/>
    <xf numFmtId="0" fontId="9" fillId="5" borderId="0" xfId="0" applyFont="1" applyFill="1"/>
    <xf numFmtId="0" fontId="3" fillId="5" borderId="0" xfId="0" applyFont="1" applyFill="1"/>
    <xf numFmtId="0" fontId="2" fillId="5" borderId="0" xfId="0" applyFont="1" applyFill="1"/>
    <xf numFmtId="0" fontId="4" fillId="5" borderId="0" xfId="0" applyFont="1" applyFill="1"/>
    <xf numFmtId="0" fontId="4" fillId="5" borderId="0" xfId="0" applyFont="1" applyFill="1" applyAlignment="1">
      <alignment horizontal="center"/>
    </xf>
    <xf numFmtId="42" fontId="2" fillId="5" borderId="0" xfId="1" applyNumberFormat="1" applyFont="1" applyFill="1"/>
    <xf numFmtId="165" fontId="2" fillId="5" borderId="0" xfId="3" applyNumberFormat="1" applyFont="1" applyFill="1"/>
    <xf numFmtId="9" fontId="2" fillId="5" borderId="0" xfId="2" applyFont="1" applyFill="1" applyAlignment="1">
      <alignment horizontal="center"/>
    </xf>
    <xf numFmtId="9" fontId="2" fillId="5" borderId="0" xfId="2" applyFont="1" applyFill="1"/>
    <xf numFmtId="166" fontId="2" fillId="5" borderId="0" xfId="2" applyNumberFormat="1" applyFont="1" applyFill="1"/>
    <xf numFmtId="0" fontId="2" fillId="6" borderId="0" xfId="0" applyFont="1" applyFill="1"/>
    <xf numFmtId="42" fontId="3" fillId="7" borderId="0" xfId="1" applyNumberFormat="1" applyFont="1" applyFill="1" applyAlignment="1"/>
    <xf numFmtId="42" fontId="3" fillId="2" borderId="0" xfId="1" applyNumberFormat="1" applyFont="1" applyFill="1" applyAlignment="1">
      <alignment horizontal="center"/>
    </xf>
    <xf numFmtId="0" fontId="13" fillId="8" borderId="5" xfId="0" applyFont="1" applyFill="1" applyBorder="1"/>
    <xf numFmtId="0" fontId="13" fillId="8" borderId="6" xfId="0" applyFont="1" applyFill="1" applyBorder="1"/>
    <xf numFmtId="0" fontId="4" fillId="8" borderId="5" xfId="0" applyFont="1" applyFill="1" applyBorder="1"/>
    <xf numFmtId="42" fontId="4" fillId="8" borderId="0" xfId="1" applyNumberFormat="1" applyFont="1" applyFill="1" applyBorder="1" applyProtection="1"/>
    <xf numFmtId="0" fontId="13" fillId="8" borderId="6" xfId="0" applyFont="1" applyFill="1" applyBorder="1" applyAlignment="1">
      <alignment horizontal="center"/>
    </xf>
    <xf numFmtId="42" fontId="4" fillId="8" borderId="0" xfId="1" applyNumberFormat="1" applyFont="1" applyFill="1" applyBorder="1"/>
    <xf numFmtId="0" fontId="4" fillId="8" borderId="6" xfId="0" applyFont="1" applyFill="1" applyBorder="1" applyAlignment="1">
      <alignment horizontal="center"/>
    </xf>
    <xf numFmtId="42" fontId="13" fillId="8" borderId="0" xfId="1" applyNumberFormat="1" applyFont="1" applyFill="1" applyBorder="1"/>
    <xf numFmtId="42" fontId="4" fillId="8" borderId="0" xfId="1" applyNumberFormat="1" applyFont="1" applyFill="1" applyBorder="1" applyProtection="1">
      <protection locked="0"/>
    </xf>
    <xf numFmtId="42" fontId="13" fillId="8" borderId="6" xfId="0" applyNumberFormat="1" applyFont="1" applyFill="1" applyBorder="1" applyAlignment="1">
      <alignment horizontal="center"/>
    </xf>
    <xf numFmtId="42" fontId="13" fillId="8" borderId="6" xfId="1" applyNumberFormat="1" applyFont="1" applyFill="1" applyBorder="1" applyAlignment="1">
      <alignment horizontal="center"/>
    </xf>
    <xf numFmtId="0" fontId="4" fillId="8" borderId="5" xfId="1" applyNumberFormat="1" applyFont="1" applyFill="1" applyBorder="1" applyAlignment="1">
      <alignment horizontal="left"/>
    </xf>
    <xf numFmtId="37" fontId="4" fillId="8" borderId="0" xfId="1" applyNumberFormat="1" applyFont="1" applyFill="1" applyBorder="1" applyAlignment="1" applyProtection="1">
      <alignment horizontal="right"/>
      <protection locked="0"/>
    </xf>
    <xf numFmtId="42" fontId="13" fillId="8" borderId="5" xfId="1" applyNumberFormat="1" applyFont="1" applyFill="1" applyBorder="1"/>
    <xf numFmtId="2" fontId="4" fillId="8" borderId="5" xfId="1" applyNumberFormat="1" applyFont="1" applyFill="1" applyBorder="1"/>
    <xf numFmtId="42" fontId="13" fillId="8" borderId="0" xfId="1" applyNumberFormat="1" applyFont="1" applyFill="1" applyBorder="1" applyProtection="1">
      <protection locked="0"/>
    </xf>
    <xf numFmtId="0" fontId="4" fillId="8" borderId="7" xfId="0" applyFont="1" applyFill="1" applyBorder="1"/>
    <xf numFmtId="0" fontId="13" fillId="8" borderId="1" xfId="0" applyFont="1" applyFill="1" applyBorder="1"/>
    <xf numFmtId="42" fontId="4" fillId="8" borderId="1" xfId="1" applyNumberFormat="1" applyFont="1" applyFill="1" applyBorder="1"/>
    <xf numFmtId="164" fontId="13" fillId="8" borderId="6" xfId="0" applyNumberFormat="1" applyFont="1" applyFill="1" applyBorder="1" applyAlignment="1">
      <alignment horizontal="center"/>
    </xf>
    <xf numFmtId="42" fontId="13" fillId="8" borderId="0" xfId="1" applyNumberFormat="1" applyFont="1" applyFill="1" applyBorder="1" applyAlignment="1" applyProtection="1">
      <alignment horizontal="center"/>
      <protection locked="0"/>
    </xf>
    <xf numFmtId="0" fontId="14" fillId="8" borderId="6" xfId="0" applyFont="1" applyFill="1" applyBorder="1" applyAlignment="1">
      <alignment horizontal="center"/>
    </xf>
    <xf numFmtId="44" fontId="13" fillId="8" borderId="6" xfId="0" applyNumberFormat="1" applyFont="1" applyFill="1" applyBorder="1"/>
    <xf numFmtId="44" fontId="4" fillId="8" borderId="0" xfId="1" applyFont="1" applyFill="1" applyBorder="1"/>
    <xf numFmtId="9" fontId="13" fillId="8" borderId="0" xfId="2" applyFont="1" applyFill="1" applyBorder="1" applyAlignment="1">
      <alignment horizontal="center"/>
    </xf>
    <xf numFmtId="0" fontId="4" fillId="8" borderId="1" xfId="0" applyFont="1" applyFill="1" applyBorder="1"/>
    <xf numFmtId="42" fontId="4" fillId="8" borderId="1" xfId="1" applyNumberFormat="1" applyFont="1" applyFill="1" applyBorder="1" applyProtection="1"/>
    <xf numFmtId="42" fontId="13" fillId="8" borderId="6" xfId="0" applyNumberFormat="1" applyFont="1" applyFill="1" applyBorder="1"/>
    <xf numFmtId="0" fontId="13" fillId="8" borderId="7" xfId="0" applyFont="1" applyFill="1" applyBorder="1"/>
    <xf numFmtId="0" fontId="13" fillId="8" borderId="8" xfId="0" applyFont="1" applyFill="1" applyBorder="1"/>
    <xf numFmtId="0" fontId="4" fillId="8" borderId="0" xfId="0" applyFont="1" applyFill="1"/>
    <xf numFmtId="0" fontId="13" fillId="8" borderId="0" xfId="0" applyFont="1" applyFill="1"/>
    <xf numFmtId="44" fontId="4" fillId="8" borderId="0" xfId="1" applyFont="1" applyFill="1" applyBorder="1" applyProtection="1"/>
    <xf numFmtId="42" fontId="4" fillId="9" borderId="0" xfId="0" applyNumberFormat="1" applyFont="1" applyFill="1"/>
    <xf numFmtId="42" fontId="4" fillId="2" borderId="0" xfId="1" applyNumberFormat="1" applyFont="1" applyFill="1"/>
    <xf numFmtId="0" fontId="3" fillId="9" borderId="0" xfId="0" applyFont="1" applyFill="1" applyAlignment="1">
      <alignment horizontal="center"/>
    </xf>
    <xf numFmtId="42" fontId="3" fillId="9" borderId="0" xfId="1" applyNumberFormat="1" applyFont="1" applyFill="1"/>
    <xf numFmtId="9" fontId="3" fillId="9" borderId="0" xfId="2" applyFont="1" applyFill="1" applyAlignment="1"/>
    <xf numFmtId="42" fontId="3" fillId="9" borderId="0" xfId="1" applyNumberFormat="1" applyFont="1" applyFill="1" applyAlignment="1"/>
    <xf numFmtId="9" fontId="3" fillId="9" borderId="0" xfId="0" applyNumberFormat="1" applyFont="1" applyFill="1"/>
    <xf numFmtId="42" fontId="3" fillId="9" borderId="0" xfId="1" applyNumberFormat="1" applyFont="1" applyFill="1" applyAlignment="1">
      <alignment horizontal="center"/>
    </xf>
    <xf numFmtId="9" fontId="3" fillId="9" borderId="0" xfId="2" applyFont="1" applyFill="1"/>
    <xf numFmtId="0" fontId="3" fillId="10" borderId="0" xfId="0" applyFont="1" applyFill="1" applyAlignment="1">
      <alignment horizontal="center"/>
    </xf>
    <xf numFmtId="0" fontId="2" fillId="10" borderId="0" xfId="0" applyFont="1" applyFill="1"/>
    <xf numFmtId="42" fontId="3" fillId="10" borderId="0" xfId="1" applyNumberFormat="1" applyFont="1" applyFill="1"/>
    <xf numFmtId="9" fontId="3" fillId="10" borderId="0" xfId="2" applyFont="1" applyFill="1" applyAlignment="1"/>
    <xf numFmtId="42" fontId="3" fillId="10" borderId="0" xfId="1" applyNumberFormat="1" applyFont="1" applyFill="1" applyAlignment="1"/>
    <xf numFmtId="0" fontId="2" fillId="9" borderId="0" xfId="0" applyFont="1" applyFill="1"/>
    <xf numFmtId="0" fontId="2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42" fontId="2" fillId="11" borderId="0" xfId="1" applyNumberFormat="1" applyFont="1" applyFill="1"/>
    <xf numFmtId="0" fontId="2" fillId="11" borderId="0" xfId="1" applyNumberFormat="1" applyFont="1" applyFill="1" applyAlignment="1">
      <alignment horizontal="center"/>
    </xf>
    <xf numFmtId="42" fontId="2" fillId="11" borderId="0" xfId="1" applyNumberFormat="1" applyFont="1" applyFill="1" applyAlignment="1">
      <alignment horizontal="center"/>
    </xf>
    <xf numFmtId="0" fontId="0" fillId="11" borderId="0" xfId="0" applyFill="1"/>
    <xf numFmtId="0" fontId="2" fillId="11" borderId="0" xfId="0" applyFont="1" applyFill="1"/>
    <xf numFmtId="42" fontId="3" fillId="11" borderId="0" xfId="1" applyNumberFormat="1" applyFont="1" applyFill="1"/>
    <xf numFmtId="10" fontId="2" fillId="11" borderId="0" xfId="2" applyNumberFormat="1" applyFont="1" applyFill="1"/>
    <xf numFmtId="42" fontId="2" fillId="11" borderId="0" xfId="0" applyNumberFormat="1" applyFont="1" applyFill="1"/>
    <xf numFmtId="42" fontId="16" fillId="4" borderId="6" xfId="0" applyNumberFormat="1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42" fontId="16" fillId="4" borderId="6" xfId="1" applyNumberFormat="1" applyFont="1" applyFill="1" applyBorder="1" applyAlignment="1">
      <alignment horizontal="center"/>
    </xf>
    <xf numFmtId="164" fontId="16" fillId="4" borderId="6" xfId="0" applyNumberFormat="1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6" fillId="4" borderId="6" xfId="0" applyFont="1" applyFill="1" applyBorder="1"/>
    <xf numFmtId="44" fontId="16" fillId="4" borderId="6" xfId="0" applyNumberFormat="1" applyFont="1" applyFill="1" applyBorder="1"/>
    <xf numFmtId="42" fontId="16" fillId="4" borderId="6" xfId="0" applyNumberFormat="1" applyFont="1" applyFill="1" applyBorder="1"/>
    <xf numFmtId="42" fontId="4" fillId="8" borderId="1" xfId="1" applyNumberFormat="1" applyFont="1" applyFill="1" applyBorder="1" applyProtection="1">
      <protection locked="0"/>
    </xf>
    <xf numFmtId="0" fontId="4" fillId="8" borderId="7" xfId="1" applyNumberFormat="1" applyFont="1" applyFill="1" applyBorder="1"/>
    <xf numFmtId="42" fontId="13" fillId="8" borderId="1" xfId="1" applyNumberFormat="1" applyFont="1" applyFill="1" applyBorder="1"/>
    <xf numFmtId="0" fontId="3" fillId="2" borderId="0" xfId="0" applyFont="1" applyFill="1" applyAlignment="1">
      <alignment horizontal="left"/>
    </xf>
    <xf numFmtId="42" fontId="3" fillId="8" borderId="1" xfId="1" applyNumberFormat="1" applyFont="1" applyFill="1" applyBorder="1" applyAlignment="1" applyProtection="1">
      <alignment horizontal="right"/>
      <protection locked="0"/>
    </xf>
    <xf numFmtId="44" fontId="3" fillId="8" borderId="0" xfId="1" applyFont="1" applyFill="1" applyBorder="1" applyAlignment="1" applyProtection="1">
      <alignment horizontal="right"/>
      <protection locked="0"/>
    </xf>
    <xf numFmtId="42" fontId="3" fillId="8" borderId="0" xfId="1" applyNumberFormat="1" applyFont="1" applyFill="1" applyBorder="1" applyAlignment="1" applyProtection="1">
      <alignment horizontal="right"/>
      <protection locked="0"/>
    </xf>
    <xf numFmtId="0" fontId="4" fillId="8" borderId="0" xfId="1" applyNumberFormat="1" applyFont="1" applyFill="1" applyBorder="1" applyAlignment="1" applyProtection="1">
      <alignment horizontal="right"/>
      <protection locked="0"/>
    </xf>
    <xf numFmtId="9" fontId="4" fillId="8" borderId="0" xfId="2" applyFont="1" applyFill="1" applyBorder="1" applyAlignment="1" applyProtection="1">
      <alignment horizontal="right"/>
      <protection locked="0" hidden="1"/>
    </xf>
    <xf numFmtId="0" fontId="2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12" fillId="8" borderId="2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9"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66"/>
      <color rgb="FFFF3300"/>
      <color rgb="FFFF0000"/>
      <color rgb="FFFF5050"/>
      <color rgb="FFFD6041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190501</xdr:rowOff>
    </xdr:from>
    <xdr:to>
      <xdr:col>3</xdr:col>
      <xdr:colOff>571500</xdr:colOff>
      <xdr:row>3</xdr:row>
      <xdr:rowOff>117008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C988CFB-D4E1-0452-84F5-43298F287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190501"/>
          <a:ext cx="3533775" cy="659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737CC-55A8-4AC0-B1C6-9BB5AEB6F567}">
  <dimension ref="A1:K47"/>
  <sheetViews>
    <sheetView workbookViewId="0">
      <selection activeCell="G23" sqref="G23"/>
    </sheetView>
  </sheetViews>
  <sheetFormatPr defaultRowHeight="14.4" x14ac:dyDescent="0.3"/>
  <cols>
    <col min="1" max="1" width="29" bestFit="1" customWidth="1"/>
    <col min="3" max="3" width="15.6640625" bestFit="1" customWidth="1"/>
    <col min="4" max="4" width="7.88671875" bestFit="1" customWidth="1"/>
    <col min="7" max="8" width="12.6640625" bestFit="1" customWidth="1"/>
    <col min="9" max="9" width="9.109375" customWidth="1"/>
    <col min="10" max="10" width="10" bestFit="1" customWidth="1"/>
  </cols>
  <sheetData>
    <row r="1" spans="1:11" ht="17.399999999999999" x14ac:dyDescent="0.3">
      <c r="A1" s="141" t="s">
        <v>23</v>
      </c>
      <c r="B1" s="142"/>
      <c r="C1" s="142"/>
      <c r="D1" s="143"/>
      <c r="E1" s="1"/>
      <c r="F1" s="1"/>
      <c r="G1" s="1"/>
      <c r="H1" s="1"/>
    </row>
    <row r="2" spans="1:11" ht="15.75" customHeight="1" x14ac:dyDescent="0.3">
      <c r="A2" s="22"/>
      <c r="B2" s="23"/>
      <c r="C2" s="23"/>
      <c r="D2" s="24"/>
      <c r="E2" s="1"/>
      <c r="F2" s="1"/>
      <c r="G2" s="140" t="s">
        <v>17</v>
      </c>
      <c r="H2" s="140"/>
    </row>
    <row r="3" spans="1:11" ht="15.75" customHeight="1" x14ac:dyDescent="0.3">
      <c r="A3" s="25" t="s">
        <v>12</v>
      </c>
      <c r="B3" s="23"/>
      <c r="C3" s="26">
        <v>150000</v>
      </c>
      <c r="D3" s="124"/>
      <c r="E3" s="1"/>
      <c r="F3" s="1"/>
    </row>
    <row r="4" spans="1:11" ht="15.75" customHeight="1" x14ac:dyDescent="0.3">
      <c r="A4" s="25" t="s">
        <v>13</v>
      </c>
      <c r="B4" s="23"/>
      <c r="C4" s="27">
        <f>+C3/12</f>
        <v>12500</v>
      </c>
      <c r="D4" s="124"/>
      <c r="E4" s="1"/>
      <c r="F4" s="1"/>
      <c r="G4" s="14" t="s">
        <v>9</v>
      </c>
      <c r="H4" s="15" t="s">
        <v>10</v>
      </c>
      <c r="I4" t="s">
        <v>31</v>
      </c>
    </row>
    <row r="5" spans="1:11" ht="15.75" customHeight="1" x14ac:dyDescent="0.3">
      <c r="A5" s="22"/>
      <c r="B5" s="23"/>
      <c r="C5" s="28"/>
      <c r="D5" s="124"/>
      <c r="E5" s="1"/>
      <c r="F5" s="1"/>
      <c r="G5" s="6">
        <f>+C3/12*1</f>
        <v>12500</v>
      </c>
      <c r="H5" s="7">
        <f>+C3/12*2</f>
        <v>25000</v>
      </c>
    </row>
    <row r="6" spans="1:11" ht="15.75" customHeight="1" x14ac:dyDescent="0.3">
      <c r="A6" s="25" t="s">
        <v>14</v>
      </c>
      <c r="B6" s="23"/>
      <c r="C6" s="26">
        <v>0</v>
      </c>
      <c r="D6" s="123">
        <f>+C6</f>
        <v>0</v>
      </c>
      <c r="E6" s="1"/>
      <c r="F6" s="1"/>
    </row>
    <row r="7" spans="1:11" ht="15.75" customHeight="1" x14ac:dyDescent="0.3">
      <c r="A7" s="22"/>
      <c r="B7" s="23"/>
      <c r="C7" s="28"/>
      <c r="D7" s="125"/>
      <c r="E7" s="2"/>
      <c r="F7" s="1"/>
      <c r="G7" s="4">
        <v>0.35</v>
      </c>
      <c r="H7" s="5">
        <v>0.3</v>
      </c>
      <c r="I7" t="s">
        <v>32</v>
      </c>
    </row>
    <row r="8" spans="1:11" ht="15.75" customHeight="1" x14ac:dyDescent="0.3">
      <c r="A8" s="29" t="s">
        <v>0</v>
      </c>
      <c r="B8" s="28"/>
      <c r="C8" s="26">
        <v>2500</v>
      </c>
      <c r="D8" s="125">
        <f>+C8</f>
        <v>2500</v>
      </c>
      <c r="E8" s="2"/>
      <c r="F8" s="1"/>
      <c r="G8" s="6">
        <f>+C4*0.35</f>
        <v>4375</v>
      </c>
      <c r="H8" s="7">
        <f>+C4*0.3</f>
        <v>3750</v>
      </c>
    </row>
    <row r="9" spans="1:11" ht="15.75" customHeight="1" x14ac:dyDescent="0.3">
      <c r="A9" s="29" t="s">
        <v>22</v>
      </c>
      <c r="B9" s="28"/>
      <c r="C9" s="30">
        <v>40</v>
      </c>
      <c r="D9" s="125">
        <f>+C9</f>
        <v>40</v>
      </c>
      <c r="E9" s="2"/>
      <c r="F9" s="1"/>
    </row>
    <row r="10" spans="1:11" ht="15.75" customHeight="1" x14ac:dyDescent="0.3">
      <c r="A10" s="31"/>
      <c r="B10" s="28"/>
      <c r="C10" s="28"/>
      <c r="D10" s="125"/>
      <c r="E10" s="2"/>
      <c r="F10" s="1"/>
      <c r="G10" s="21">
        <v>0</v>
      </c>
      <c r="H10" s="21">
        <v>15</v>
      </c>
      <c r="I10" s="21">
        <v>30</v>
      </c>
      <c r="J10" s="21">
        <v>40</v>
      </c>
      <c r="K10" t="s">
        <v>33</v>
      </c>
    </row>
    <row r="11" spans="1:11" ht="15.75" customHeight="1" x14ac:dyDescent="0.3">
      <c r="A11" s="22" t="s">
        <v>1</v>
      </c>
      <c r="B11" s="23"/>
      <c r="C11" s="32">
        <v>25000</v>
      </c>
      <c r="D11" s="123"/>
      <c r="E11" s="1"/>
      <c r="F11" s="1"/>
      <c r="G11" s="8"/>
      <c r="H11" s="8"/>
    </row>
    <row r="12" spans="1:11" ht="15.75" customHeight="1" x14ac:dyDescent="0.3">
      <c r="A12" s="22" t="s">
        <v>2</v>
      </c>
      <c r="B12" s="23"/>
      <c r="C12" s="32">
        <v>25000</v>
      </c>
      <c r="D12" s="123"/>
      <c r="E12" s="1"/>
      <c r="F12" s="1"/>
      <c r="G12" s="9">
        <v>0.5</v>
      </c>
      <c r="H12" s="5">
        <v>0.25</v>
      </c>
      <c r="I12" t="s">
        <v>34</v>
      </c>
    </row>
    <row r="13" spans="1:11" ht="15.75" customHeight="1" x14ac:dyDescent="0.3">
      <c r="A13" s="22" t="s">
        <v>3</v>
      </c>
      <c r="B13" s="23"/>
      <c r="C13" s="32">
        <v>10000</v>
      </c>
      <c r="D13" s="123"/>
      <c r="E13" s="1"/>
      <c r="F13" s="1"/>
      <c r="G13" s="6">
        <f>+C3*0.5</f>
        <v>75000</v>
      </c>
      <c r="H13" s="10">
        <f>+C3*0.25</f>
        <v>37500</v>
      </c>
    </row>
    <row r="14" spans="1:11" ht="15.75" customHeight="1" x14ac:dyDescent="0.3">
      <c r="A14" s="22" t="s">
        <v>5</v>
      </c>
      <c r="B14" s="23"/>
      <c r="C14" s="32">
        <v>2500</v>
      </c>
      <c r="D14" s="123"/>
      <c r="E14" s="1"/>
      <c r="F14" s="1"/>
      <c r="G14" s="8"/>
      <c r="H14" s="8"/>
    </row>
    <row r="15" spans="1:11" ht="15.75" customHeight="1" x14ac:dyDescent="0.3">
      <c r="A15" s="22" t="s">
        <v>4</v>
      </c>
      <c r="B15" s="23"/>
      <c r="C15" s="32">
        <v>1500</v>
      </c>
      <c r="D15" s="123"/>
      <c r="E15" s="1"/>
      <c r="F15" s="1"/>
      <c r="G15" s="1"/>
      <c r="H15" s="1"/>
    </row>
    <row r="16" spans="1:11" ht="15.75" customHeight="1" x14ac:dyDescent="0.3">
      <c r="A16" s="22" t="s">
        <v>6</v>
      </c>
      <c r="B16" s="23"/>
      <c r="C16" s="32">
        <v>1500</v>
      </c>
      <c r="D16" s="123"/>
      <c r="E16" s="1"/>
      <c r="F16" s="1"/>
      <c r="G16" s="1"/>
      <c r="H16" s="1"/>
    </row>
    <row r="17" spans="1:11" ht="15.75" customHeight="1" x14ac:dyDescent="0.3">
      <c r="A17" s="22" t="s">
        <v>7</v>
      </c>
      <c r="B17" s="23"/>
      <c r="C17" s="32">
        <v>0</v>
      </c>
      <c r="D17" s="123"/>
      <c r="E17" s="1"/>
      <c r="F17" s="1"/>
      <c r="G17" s="1"/>
      <c r="H17" s="1"/>
    </row>
    <row r="18" spans="1:11" ht="15.75" customHeight="1" thickBot="1" x14ac:dyDescent="0.35">
      <c r="A18" s="33" t="s">
        <v>8</v>
      </c>
      <c r="B18" s="12"/>
      <c r="C18" s="13">
        <f>SUM(C11:C17)</f>
        <v>65500</v>
      </c>
      <c r="D18" s="123">
        <f t="shared" ref="D18" si="0">+C18</f>
        <v>65500</v>
      </c>
      <c r="E18" s="1"/>
      <c r="F18" s="1"/>
      <c r="G18" s="1"/>
      <c r="H18" s="1"/>
    </row>
    <row r="19" spans="1:11" ht="15.75" customHeight="1" x14ac:dyDescent="0.3">
      <c r="A19" s="22"/>
      <c r="B19" s="23"/>
      <c r="C19" s="28"/>
      <c r="D19" s="124"/>
      <c r="E19" s="1"/>
      <c r="F19" s="1"/>
      <c r="G19" s="1"/>
      <c r="H19" s="1"/>
    </row>
    <row r="20" spans="1:11" ht="15.75" customHeight="1" x14ac:dyDescent="0.3">
      <c r="A20" s="22" t="s">
        <v>11</v>
      </c>
      <c r="B20" s="23"/>
      <c r="C20" s="32">
        <v>200</v>
      </c>
      <c r="D20" s="126"/>
      <c r="E20" s="1"/>
      <c r="F20" s="1"/>
      <c r="G20" s="3"/>
      <c r="H20" s="3"/>
    </row>
    <row r="21" spans="1:11" ht="15.75" customHeight="1" x14ac:dyDescent="0.3">
      <c r="A21" s="22" t="s">
        <v>15</v>
      </c>
      <c r="B21" s="23"/>
      <c r="C21" s="32">
        <v>500</v>
      </c>
      <c r="D21" s="124"/>
      <c r="E21" s="1"/>
      <c r="F21" s="1"/>
      <c r="G21" s="3"/>
      <c r="H21" s="3"/>
    </row>
    <row r="22" spans="1:11" ht="15.75" customHeight="1" x14ac:dyDescent="0.3">
      <c r="A22" s="22" t="s">
        <v>16</v>
      </c>
      <c r="B22" s="23"/>
      <c r="C22" s="32">
        <v>750</v>
      </c>
      <c r="D22" s="124"/>
      <c r="E22" s="1"/>
      <c r="F22" s="1"/>
      <c r="G22" s="1"/>
      <c r="H22" s="1"/>
    </row>
    <row r="23" spans="1:11" ht="15.75" customHeight="1" thickBot="1" x14ac:dyDescent="0.35">
      <c r="A23" s="33" t="s">
        <v>8</v>
      </c>
      <c r="B23" s="12"/>
      <c r="C23" s="13">
        <f>SUM(C20:C22)</f>
        <v>1450</v>
      </c>
      <c r="D23" s="123">
        <f>+C23</f>
        <v>1450</v>
      </c>
      <c r="E23" s="1"/>
      <c r="F23" s="1"/>
      <c r="G23" s="14">
        <v>1000</v>
      </c>
      <c r="H23" s="15">
        <v>500</v>
      </c>
    </row>
    <row r="24" spans="1:11" ht="15.75" customHeight="1" x14ac:dyDescent="0.3">
      <c r="A24" s="25"/>
      <c r="B24" s="23"/>
      <c r="C24" s="27"/>
      <c r="D24" s="123"/>
      <c r="E24" s="1"/>
      <c r="F24" s="1"/>
      <c r="G24" s="14"/>
      <c r="H24" s="15"/>
    </row>
    <row r="25" spans="1:11" ht="15.75" customHeight="1" x14ac:dyDescent="0.3">
      <c r="A25" s="22" t="s">
        <v>24</v>
      </c>
      <c r="B25" s="23"/>
      <c r="C25" s="42" t="s">
        <v>26</v>
      </c>
      <c r="D25" s="127" t="str">
        <f>IF(C25="Whole Life","🚩",IF(C25="Term Life","🟢",IF(C25="Other","🟡","")))</f>
        <v>🟢</v>
      </c>
      <c r="E25" s="1" t="str">
        <f>IF(C25="Term Life",K28)</f>
        <v></v>
      </c>
      <c r="F25" s="1"/>
      <c r="G25" s="1"/>
      <c r="H25" s="1"/>
    </row>
    <row r="26" spans="1:11" ht="15.75" customHeight="1" x14ac:dyDescent="0.3">
      <c r="A26" s="22" t="s">
        <v>18</v>
      </c>
      <c r="B26" s="23"/>
      <c r="C26" s="34">
        <v>150000</v>
      </c>
      <c r="D26" s="128"/>
      <c r="E26" s="1"/>
      <c r="F26" s="1"/>
      <c r="G26" s="1"/>
      <c r="H26" s="1"/>
    </row>
    <row r="27" spans="1:11" ht="15.75" customHeight="1" x14ac:dyDescent="0.45">
      <c r="A27" s="22" t="s">
        <v>19</v>
      </c>
      <c r="B27" s="23"/>
      <c r="C27" s="34">
        <v>250000</v>
      </c>
      <c r="D27" s="128"/>
      <c r="E27" s="1"/>
      <c r="F27" s="1"/>
      <c r="G27" s="16" t="s">
        <v>20</v>
      </c>
      <c r="H27" s="17" t="s">
        <v>21</v>
      </c>
      <c r="J27" t="s">
        <v>25</v>
      </c>
      <c r="K27" s="39" t="s">
        <v>27</v>
      </c>
    </row>
    <row r="28" spans="1:11" ht="15.75" customHeight="1" thickBot="1" x14ac:dyDescent="0.5">
      <c r="A28" s="33" t="s">
        <v>8</v>
      </c>
      <c r="B28" s="12"/>
      <c r="C28" s="20">
        <f>SUM(C26:C27)</f>
        <v>400000</v>
      </c>
      <c r="D28" s="129">
        <f>+C28</f>
        <v>400000</v>
      </c>
      <c r="E28" s="1"/>
      <c r="F28" s="1"/>
      <c r="G28" s="18">
        <f>+C3*8</f>
        <v>1200000</v>
      </c>
      <c r="H28" s="19">
        <f>+C3*12</f>
        <v>1800000</v>
      </c>
      <c r="J28" t="s">
        <v>26</v>
      </c>
      <c r="K28" s="40" t="s">
        <v>27</v>
      </c>
    </row>
    <row r="29" spans="1:11" ht="15.75" customHeight="1" x14ac:dyDescent="0.45">
      <c r="A29" s="25"/>
      <c r="B29" s="23"/>
      <c r="C29" s="43"/>
      <c r="D29" s="129"/>
      <c r="E29" s="1"/>
      <c r="F29" s="1"/>
      <c r="G29" s="18"/>
      <c r="H29" s="19"/>
      <c r="J29" t="s">
        <v>7</v>
      </c>
      <c r="K29" s="41" t="s">
        <v>27</v>
      </c>
    </row>
    <row r="30" spans="1:11" ht="15.75" customHeight="1" x14ac:dyDescent="0.3">
      <c r="A30" s="22" t="s">
        <v>28</v>
      </c>
      <c r="B30" s="23"/>
      <c r="C30" s="44">
        <v>45</v>
      </c>
      <c r="D30" s="128"/>
      <c r="E30" s="1"/>
      <c r="F30" s="1"/>
      <c r="G30" s="1"/>
      <c r="H30" s="1"/>
    </row>
    <row r="31" spans="1:11" ht="15.75" customHeight="1" x14ac:dyDescent="0.3">
      <c r="A31" s="22" t="s">
        <v>29</v>
      </c>
      <c r="B31" s="23"/>
      <c r="C31" s="45">
        <v>0.09</v>
      </c>
      <c r="D31" s="128"/>
      <c r="E31" s="1"/>
      <c r="F31" s="1"/>
      <c r="G31" s="1"/>
      <c r="H31" s="1"/>
    </row>
    <row r="32" spans="1:11" ht="15.75" customHeight="1" x14ac:dyDescent="0.3">
      <c r="A32" s="22" t="s">
        <v>30</v>
      </c>
      <c r="B32" s="23"/>
      <c r="C32" s="45">
        <v>0.12</v>
      </c>
      <c r="D32" s="128"/>
      <c r="E32" s="1"/>
      <c r="F32" s="1"/>
      <c r="G32" s="16">
        <v>8</v>
      </c>
      <c r="H32" s="17">
        <v>10</v>
      </c>
      <c r="I32" s="1"/>
    </row>
    <row r="33" spans="1:8" ht="15.75" customHeight="1" thickBot="1" x14ac:dyDescent="0.35">
      <c r="A33" s="33"/>
      <c r="B33" s="11"/>
      <c r="C33" s="13"/>
      <c r="D33" s="130"/>
      <c r="E33" s="1"/>
      <c r="F33" s="1"/>
      <c r="G33" s="18"/>
      <c r="H33" s="19"/>
    </row>
    <row r="34" spans="1:8" ht="15.75" customHeight="1" x14ac:dyDescent="0.3">
      <c r="A34" s="22"/>
      <c r="B34" s="23"/>
      <c r="C34" s="28"/>
      <c r="D34" s="35"/>
      <c r="E34" s="1"/>
      <c r="F34" s="1"/>
      <c r="G34" s="1"/>
      <c r="H34" s="1"/>
    </row>
    <row r="35" spans="1:8" ht="15.75" customHeight="1" x14ac:dyDescent="0.3">
      <c r="A35" s="22"/>
      <c r="B35" s="23"/>
      <c r="C35" s="28"/>
      <c r="D35" s="35"/>
      <c r="E35" s="1"/>
      <c r="F35" s="1"/>
      <c r="G35" s="1"/>
      <c r="H35" s="1"/>
    </row>
    <row r="36" spans="1:8" ht="15.75" customHeight="1" x14ac:dyDescent="0.3">
      <c r="A36" s="144"/>
      <c r="B36" s="145"/>
      <c r="C36" s="38"/>
      <c r="D36" s="35"/>
      <c r="E36" s="1"/>
      <c r="F36" s="1"/>
      <c r="G36" s="1"/>
      <c r="H36" s="1"/>
    </row>
    <row r="37" spans="1:8" ht="15.75" customHeight="1" x14ac:dyDescent="0.3">
      <c r="A37" s="22"/>
      <c r="B37" s="23"/>
      <c r="C37" s="28"/>
      <c r="D37" s="35"/>
      <c r="E37" s="1"/>
      <c r="F37" s="1"/>
      <c r="G37" s="1"/>
      <c r="H37" s="1"/>
    </row>
    <row r="38" spans="1:8" ht="15.75" customHeight="1" x14ac:dyDescent="0.3">
      <c r="A38" s="22"/>
      <c r="B38" s="23"/>
      <c r="C38" s="28"/>
      <c r="D38" s="35"/>
      <c r="E38" s="1"/>
      <c r="F38" s="1"/>
      <c r="G38" s="1"/>
      <c r="H38" s="1"/>
    </row>
    <row r="39" spans="1:8" ht="15.75" customHeight="1" x14ac:dyDescent="0.3">
      <c r="A39" s="22"/>
      <c r="B39" s="23"/>
      <c r="C39" s="28"/>
      <c r="D39" s="35"/>
      <c r="E39" s="1"/>
      <c r="F39" s="1"/>
      <c r="G39" s="1"/>
      <c r="H39" s="1"/>
    </row>
    <row r="40" spans="1:8" ht="15.75" customHeight="1" x14ac:dyDescent="0.3">
      <c r="A40" s="22"/>
      <c r="B40" s="23"/>
      <c r="C40" s="23"/>
      <c r="D40" s="35"/>
      <c r="E40" s="1"/>
      <c r="F40" s="1"/>
      <c r="G40" s="1"/>
      <c r="H40" s="1"/>
    </row>
    <row r="41" spans="1:8" ht="15.75" customHeight="1" x14ac:dyDescent="0.3">
      <c r="A41" s="22"/>
      <c r="B41" s="23"/>
      <c r="C41" s="28"/>
      <c r="D41" s="35"/>
      <c r="E41" s="1"/>
      <c r="F41" s="1"/>
      <c r="G41" s="1"/>
      <c r="H41" s="1"/>
    </row>
    <row r="42" spans="1:8" ht="15.75" customHeight="1" x14ac:dyDescent="0.3">
      <c r="A42" s="144"/>
      <c r="B42" s="145"/>
      <c r="C42" s="38"/>
      <c r="D42" s="35"/>
      <c r="E42" s="1"/>
      <c r="F42" s="1"/>
      <c r="G42" s="1"/>
      <c r="H42" s="1"/>
    </row>
    <row r="43" spans="1:8" ht="15.75" customHeight="1" x14ac:dyDescent="0.3">
      <c r="A43" s="22"/>
      <c r="B43" s="23"/>
      <c r="C43" s="28"/>
      <c r="D43" s="35"/>
      <c r="E43" s="1"/>
      <c r="F43" s="1"/>
      <c r="G43" s="1"/>
      <c r="H43" s="1"/>
    </row>
    <row r="44" spans="1:8" ht="15.75" customHeight="1" x14ac:dyDescent="0.3">
      <c r="A44" s="22"/>
      <c r="B44" s="23"/>
      <c r="C44" s="28"/>
      <c r="D44" s="35"/>
      <c r="E44" s="1"/>
      <c r="F44" s="1"/>
      <c r="G44" s="1"/>
      <c r="H44" s="1"/>
    </row>
    <row r="45" spans="1:8" ht="15.75" customHeight="1" x14ac:dyDescent="0.3">
      <c r="A45" s="22"/>
      <c r="B45" s="23"/>
      <c r="C45" s="28"/>
      <c r="D45" s="35"/>
      <c r="E45" s="1"/>
      <c r="F45" s="1"/>
      <c r="G45" s="1"/>
      <c r="H45" s="1"/>
    </row>
    <row r="46" spans="1:8" ht="15.75" customHeight="1" x14ac:dyDescent="0.3">
      <c r="A46" s="22"/>
      <c r="B46" s="23"/>
      <c r="C46" s="23"/>
      <c r="D46" s="35"/>
      <c r="E46" s="1"/>
      <c r="F46" s="1"/>
      <c r="G46" s="1"/>
      <c r="H46" s="1"/>
    </row>
    <row r="47" spans="1:8" ht="15.75" customHeight="1" thickBot="1" x14ac:dyDescent="0.35">
      <c r="A47" s="36"/>
      <c r="B47" s="12"/>
      <c r="C47" s="12"/>
      <c r="D47" s="37"/>
      <c r="E47" s="1"/>
      <c r="F47" s="1"/>
      <c r="G47" s="1"/>
      <c r="H47" s="1"/>
    </row>
  </sheetData>
  <mergeCells count="4">
    <mergeCell ref="G2:H2"/>
    <mergeCell ref="A1:D1"/>
    <mergeCell ref="A42:B42"/>
    <mergeCell ref="A36:B36"/>
  </mergeCells>
  <conditionalFormatting sqref="D6">
    <cfRule type="iconSet" priority="29">
      <iconSet iconSet="3Flags" showValue="0">
        <cfvo type="percent" val="0"/>
        <cfvo type="num" val="$G$5" gte="0"/>
        <cfvo type="num" val="$H$5"/>
      </iconSet>
    </cfRule>
  </conditionalFormatting>
  <conditionalFormatting sqref="D8:D10">
    <cfRule type="iconSet" priority="34">
      <iconSet iconSet="3Flags" showValue="0" reverse="1">
        <cfvo type="percent" val="0"/>
        <cfvo type="num" val="$H$8" gte="0"/>
        <cfvo type="num" val="$G$8" gte="0"/>
      </iconSet>
    </cfRule>
  </conditionalFormatting>
  <conditionalFormatting sqref="D9">
    <cfRule type="iconSet" priority="31">
      <iconSet iconSet="3Flags" showValue="0" reverse="1">
        <cfvo type="percent" val="0"/>
        <cfvo type="num" val="$I$10"/>
        <cfvo type="num" val="$I$10" gte="0"/>
      </iconSet>
    </cfRule>
  </conditionalFormatting>
  <conditionalFormatting sqref="D18">
    <cfRule type="iconSet" priority="32">
      <iconSet iconSet="3Flags" showValue="0" reverse="1">
        <cfvo type="percent" val="0"/>
        <cfvo type="num" val="$H$13" gte="0"/>
        <cfvo type="num" val="$G$13" gte="0"/>
      </iconSet>
    </cfRule>
  </conditionalFormatting>
  <conditionalFormatting sqref="D23:D24">
    <cfRule type="iconSet" priority="25">
      <iconSet iconSet="3Flags" showValue="0" reverse="1">
        <cfvo type="percent" val="0"/>
        <cfvo type="num" val="$H$23"/>
        <cfvo type="num" val="$G$23"/>
      </iconSet>
    </cfRule>
  </conditionalFormatting>
  <conditionalFormatting sqref="D25">
    <cfRule type="iconSet" priority="1">
      <iconSet iconSet="3Flags" showValue="0">
        <cfvo type="percent" val="0"/>
        <cfvo type="num" val="0"/>
        <cfvo type="num" val="0"/>
      </iconSet>
    </cfRule>
  </conditionalFormatting>
  <conditionalFormatting sqref="D28:D29">
    <cfRule type="iconSet" priority="26">
      <iconSet iconSet="3Flags" showValue="0">
        <cfvo type="percent" val="0"/>
        <cfvo type="num" val="$G$28"/>
        <cfvo type="num" val="$H$28"/>
      </iconSet>
    </cfRule>
  </conditionalFormatting>
  <conditionalFormatting sqref="D33">
    <cfRule type="iconSet" priority="27">
      <iconSet iconSet="3Flags">
        <cfvo type="percent" val="0"/>
        <cfvo type="num" val="$G$33"/>
        <cfvo type="num" val="$H$33"/>
      </iconSet>
    </cfRule>
  </conditionalFormatting>
  <dataValidations count="2">
    <dataValidation type="list" allowBlank="1" showInputMessage="1" showErrorMessage="1" sqref="C25" xr:uid="{16D0B3CB-D130-40B8-A5E5-C549E614BF37}">
      <formula1>$J$27:$J$29</formula1>
    </dataValidation>
    <dataValidation type="list" allowBlank="1" showInputMessage="1" showErrorMessage="1" sqref="C9" xr:uid="{D03FAC47-69EF-4930-8EB9-28FF8EF13115}">
      <formula1>$G$10:$J$10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D7A165D7-85EA-42BF-BE9E-6C1492E707BB}">
            <xm:f>NOT(ISERROR(SEARCH($G$21,C20)))</xm:f>
            <xm:f>$G$21</xm:f>
            <x14:dxf/>
          </x14:cfRule>
          <xm:sqref>C20</xm:sqref>
        </x14:conditionalFormatting>
        <x14:conditionalFormatting xmlns:xm="http://schemas.microsoft.com/office/excel/2006/main">
          <x14:cfRule type="iconSet" priority="7" id="{C840112A-C97B-4F1F-A002-91E12E6F4B98}">
            <x14:iconSet iconSet="3Flags" showValue="0" custom="1">
              <x14:cfvo type="percent">
                <xm:f>0</xm:f>
              </x14:cfvo>
              <x14:cfvo type="percent">
                <xm:f>"YES"</xm:f>
              </x14:cfvo>
              <x14:cfvo type="percent">
                <xm:f>"YES"</xm:f>
              </x14:cfvo>
              <x14:cfIcon iconSet="3Flags" iconId="2"/>
              <x14:cfIcon iconSet="3Flags" iconId="2"/>
              <x14:cfIcon iconSet="3Flags" iconId="2"/>
            </x14:iconSet>
          </x14:cfRule>
          <xm:sqref>D20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67A4A-4FBA-4199-AF46-A571217E8A8E}">
  <sheetPr>
    <pageSetUpPr fitToPage="1"/>
  </sheetPr>
  <dimension ref="B1:T56"/>
  <sheetViews>
    <sheetView tabSelected="1" topLeftCell="A3" zoomScaleNormal="100" workbookViewId="0">
      <selection activeCell="G43" sqref="G43"/>
    </sheetView>
  </sheetViews>
  <sheetFormatPr defaultRowHeight="14.4" x14ac:dyDescent="0.3"/>
  <cols>
    <col min="1" max="1" width="4.33203125" customWidth="1"/>
    <col min="2" max="2" width="39.109375" bestFit="1" customWidth="1"/>
    <col min="3" max="3" width="13.88671875" customWidth="1"/>
    <col min="4" max="4" width="17.5546875" bestFit="1" customWidth="1"/>
    <col min="5" max="5" width="7.88671875" bestFit="1" customWidth="1"/>
    <col min="7" max="8" width="12.88671875" bestFit="1" customWidth="1"/>
    <col min="9" max="9" width="14.88671875" bestFit="1" customWidth="1"/>
    <col min="10" max="10" width="13.6640625" customWidth="1"/>
    <col min="11" max="11" width="24.5546875" bestFit="1" customWidth="1"/>
    <col min="12" max="12" width="9.88671875" bestFit="1" customWidth="1"/>
    <col min="16" max="16" width="12.44140625" bestFit="1" customWidth="1"/>
    <col min="17" max="17" width="12.6640625" bestFit="1" customWidth="1"/>
    <col min="18" max="18" width="16.5546875" bestFit="1" customWidth="1"/>
    <col min="19" max="19" width="14.109375" bestFit="1" customWidth="1"/>
    <col min="20" max="20" width="12.5546875" bestFit="1" customWidth="1"/>
    <col min="21" max="21" width="10" bestFit="1" customWidth="1"/>
  </cols>
  <sheetData>
    <row r="1" spans="2:20" ht="15" thickBot="1" x14ac:dyDescent="0.35"/>
    <row r="2" spans="2:20" ht="24.6" x14ac:dyDescent="0.4">
      <c r="B2" s="146"/>
      <c r="C2" s="147"/>
      <c r="D2" s="147"/>
      <c r="E2" s="148"/>
      <c r="F2" s="1"/>
      <c r="G2" s="1"/>
    </row>
    <row r="3" spans="2:20" ht="15.75" customHeight="1" x14ac:dyDescent="0.3">
      <c r="B3" s="65"/>
      <c r="C3" s="96"/>
      <c r="D3" s="96"/>
      <c r="E3" s="66"/>
      <c r="F3" s="1"/>
      <c r="G3" s="1"/>
    </row>
    <row r="4" spans="2:20" ht="15.75" customHeight="1" x14ac:dyDescent="0.3">
      <c r="B4" s="65"/>
      <c r="C4" s="96"/>
      <c r="D4" s="96"/>
      <c r="E4" s="66"/>
      <c r="F4" s="1"/>
      <c r="G4" s="1"/>
    </row>
    <row r="5" spans="2:20" ht="15.75" customHeight="1" x14ac:dyDescent="0.3">
      <c r="B5" s="65" t="s">
        <v>50</v>
      </c>
      <c r="C5" s="96"/>
      <c r="D5" s="80">
        <v>0</v>
      </c>
      <c r="E5" s="66"/>
      <c r="F5" s="1"/>
      <c r="G5" s="1"/>
    </row>
    <row r="6" spans="2:20" ht="15.75" customHeight="1" x14ac:dyDescent="0.3">
      <c r="B6" s="67" t="s">
        <v>66</v>
      </c>
      <c r="C6" s="96"/>
      <c r="D6" s="68">
        <f>SUM(D5:D5)</f>
        <v>0</v>
      </c>
      <c r="E6" s="69"/>
      <c r="F6" s="1"/>
      <c r="G6" s="1"/>
      <c r="Q6" s="47"/>
    </row>
    <row r="7" spans="2:20" ht="15.75" customHeight="1" x14ac:dyDescent="0.3">
      <c r="B7" s="67" t="s">
        <v>67</v>
      </c>
      <c r="C7" s="95"/>
      <c r="D7" s="70">
        <f>+$D$6-formulas!$E$10-formulas!$H$10</f>
        <v>0</v>
      </c>
      <c r="E7" s="71"/>
      <c r="F7" s="1"/>
      <c r="G7" s="1"/>
      <c r="R7" s="47"/>
      <c r="S7" s="149"/>
      <c r="T7" s="149"/>
    </row>
    <row r="8" spans="2:20" ht="15.75" customHeight="1" thickBot="1" x14ac:dyDescent="0.35">
      <c r="B8" s="81" t="s">
        <v>68</v>
      </c>
      <c r="C8" s="82"/>
      <c r="D8" s="83">
        <f>+D7/12</f>
        <v>0</v>
      </c>
      <c r="E8" s="69"/>
      <c r="F8" s="1"/>
      <c r="G8" s="1"/>
      <c r="P8" s="48"/>
      <c r="Q8" s="46"/>
      <c r="R8" s="49"/>
      <c r="S8" s="48"/>
      <c r="T8" s="48"/>
    </row>
    <row r="9" spans="2:20" ht="15.75" customHeight="1" x14ac:dyDescent="0.3">
      <c r="B9" s="65"/>
      <c r="C9" s="96"/>
      <c r="D9" s="72"/>
      <c r="E9" s="69"/>
      <c r="F9" s="1"/>
      <c r="G9" s="1"/>
      <c r="P9" s="48"/>
      <c r="Q9" s="46"/>
      <c r="R9" s="49"/>
      <c r="S9" s="48"/>
      <c r="T9" s="48"/>
    </row>
    <row r="10" spans="2:20" ht="15.75" customHeight="1" thickBot="1" x14ac:dyDescent="0.35">
      <c r="B10" s="81" t="s">
        <v>54</v>
      </c>
      <c r="C10" s="82"/>
      <c r="D10" s="131">
        <v>0</v>
      </c>
      <c r="E10" s="74"/>
      <c r="F10" s="1"/>
      <c r="G10" s="1"/>
      <c r="P10" s="48"/>
      <c r="Q10" s="46"/>
      <c r="R10" s="49"/>
      <c r="S10" s="48"/>
      <c r="T10" s="48"/>
    </row>
    <row r="11" spans="2:20" ht="15.75" customHeight="1" x14ac:dyDescent="0.3">
      <c r="B11" s="65"/>
      <c r="C11" s="96"/>
      <c r="D11" s="72"/>
      <c r="E11" s="75"/>
      <c r="F11" s="2"/>
      <c r="G11" s="1"/>
      <c r="P11" s="48"/>
      <c r="Q11" s="46"/>
      <c r="R11" s="49"/>
      <c r="S11" s="48"/>
      <c r="T11" s="48"/>
    </row>
    <row r="12" spans="2:20" ht="15.75" customHeight="1" x14ac:dyDescent="0.3">
      <c r="B12" s="76" t="s">
        <v>59</v>
      </c>
      <c r="C12" s="72"/>
      <c r="D12" s="73">
        <v>0</v>
      </c>
      <c r="E12" s="75"/>
      <c r="F12" s="2"/>
      <c r="G12" s="1"/>
      <c r="P12" s="48"/>
      <c r="Q12" s="46"/>
      <c r="R12" s="49"/>
      <c r="S12" s="48"/>
      <c r="T12" s="48"/>
    </row>
    <row r="13" spans="2:20" ht="15.75" customHeight="1" x14ac:dyDescent="0.3">
      <c r="B13" s="76" t="s">
        <v>22</v>
      </c>
      <c r="C13" s="72"/>
      <c r="D13" s="77">
        <v>0</v>
      </c>
      <c r="E13" s="75"/>
      <c r="F13" s="2"/>
      <c r="G13" s="1"/>
      <c r="R13" s="50"/>
    </row>
    <row r="14" spans="2:20" ht="15.75" customHeight="1" thickBot="1" x14ac:dyDescent="0.35">
      <c r="B14" s="132" t="s">
        <v>45</v>
      </c>
      <c r="C14" s="133"/>
      <c r="D14" s="135" t="s">
        <v>61</v>
      </c>
      <c r="E14" s="75"/>
      <c r="F14" s="2"/>
      <c r="G14" s="1"/>
    </row>
    <row r="15" spans="2:20" ht="15.75" customHeight="1" x14ac:dyDescent="0.3">
      <c r="B15" s="78"/>
      <c r="C15" s="72"/>
      <c r="D15" s="72"/>
      <c r="E15" s="75"/>
      <c r="F15" s="2"/>
      <c r="G15" s="1"/>
    </row>
    <row r="16" spans="2:20" ht="15.75" customHeight="1" x14ac:dyDescent="0.3">
      <c r="B16" s="79" t="s">
        <v>76</v>
      </c>
      <c r="C16" s="72"/>
      <c r="D16" s="72"/>
      <c r="E16" s="75"/>
      <c r="F16" s="2"/>
      <c r="G16" s="1"/>
    </row>
    <row r="17" spans="2:16" ht="15.75" customHeight="1" x14ac:dyDescent="0.3">
      <c r="B17" s="65" t="s">
        <v>81</v>
      </c>
      <c r="C17" s="96"/>
      <c r="D17" s="136" t="s">
        <v>61</v>
      </c>
      <c r="E17" s="74"/>
      <c r="F17" s="1"/>
      <c r="P17" s="48"/>
    </row>
    <row r="18" spans="2:16" ht="15.75" customHeight="1" x14ac:dyDescent="0.3">
      <c r="B18" s="65" t="s">
        <v>65</v>
      </c>
      <c r="C18" s="96"/>
      <c r="D18" s="80">
        <v>0</v>
      </c>
      <c r="E18" s="74"/>
      <c r="F18" s="1"/>
      <c r="P18" s="48"/>
    </row>
    <row r="19" spans="2:16" ht="15.75" customHeight="1" x14ac:dyDescent="0.3">
      <c r="B19" s="65" t="s">
        <v>69</v>
      </c>
      <c r="C19" s="96"/>
      <c r="D19" s="80">
        <v>0</v>
      </c>
      <c r="E19" s="74"/>
      <c r="F19" s="1"/>
      <c r="G19" s="1"/>
      <c r="P19" s="48"/>
    </row>
    <row r="20" spans="2:16" ht="15.75" customHeight="1" x14ac:dyDescent="0.3">
      <c r="B20" s="67" t="s">
        <v>8</v>
      </c>
      <c r="C20" s="95"/>
      <c r="D20" s="97">
        <f>SUM(D18:D19)</f>
        <v>0</v>
      </c>
      <c r="E20" s="74"/>
      <c r="F20" s="1"/>
      <c r="G20" s="1"/>
      <c r="P20" s="48"/>
    </row>
    <row r="21" spans="2:16" ht="15.75" customHeight="1" x14ac:dyDescent="0.3">
      <c r="B21" s="79"/>
      <c r="C21" s="96"/>
      <c r="D21" s="80"/>
      <c r="E21" s="74"/>
      <c r="F21" s="1"/>
      <c r="G21" s="1"/>
      <c r="P21" s="48"/>
    </row>
    <row r="22" spans="2:16" ht="15.75" customHeight="1" x14ac:dyDescent="0.3">
      <c r="B22" s="79" t="s">
        <v>77</v>
      </c>
      <c r="C22" s="96"/>
      <c r="D22" s="80"/>
      <c r="E22" s="74"/>
      <c r="F22" s="1"/>
      <c r="G22" s="1"/>
      <c r="P22" s="48"/>
    </row>
    <row r="23" spans="2:16" ht="15.75" customHeight="1" x14ac:dyDescent="0.3">
      <c r="B23" s="65" t="s">
        <v>1</v>
      </c>
      <c r="C23" s="96"/>
      <c r="D23" s="80">
        <v>0</v>
      </c>
      <c r="E23" s="74"/>
      <c r="F23" s="1"/>
      <c r="G23" s="1"/>
      <c r="P23" s="48"/>
    </row>
    <row r="24" spans="2:16" ht="15.75" customHeight="1" x14ac:dyDescent="0.3">
      <c r="B24" s="65" t="s">
        <v>70</v>
      </c>
      <c r="C24" s="96"/>
      <c r="D24" s="80">
        <v>0</v>
      </c>
      <c r="E24" s="74"/>
      <c r="F24" s="1"/>
      <c r="G24" s="1"/>
      <c r="P24" s="48"/>
    </row>
    <row r="25" spans="2:16" ht="15.75" customHeight="1" thickBot="1" x14ac:dyDescent="0.35">
      <c r="B25" s="81" t="s">
        <v>8</v>
      </c>
      <c r="C25" s="82"/>
      <c r="D25" s="83">
        <f>SUM(D23:D24)</f>
        <v>0</v>
      </c>
      <c r="E25" s="74"/>
      <c r="F25" s="1"/>
      <c r="G25" s="1"/>
    </row>
    <row r="26" spans="2:16" ht="15.75" customHeight="1" x14ac:dyDescent="0.3">
      <c r="B26" s="65"/>
      <c r="C26" s="96"/>
      <c r="D26" s="72"/>
      <c r="E26" s="69"/>
      <c r="F26" s="1"/>
      <c r="G26" s="1"/>
    </row>
    <row r="27" spans="2:16" ht="15.75" customHeight="1" x14ac:dyDescent="0.3">
      <c r="B27" s="67" t="s">
        <v>78</v>
      </c>
      <c r="C27" s="96"/>
      <c r="D27" s="72"/>
      <c r="E27" s="69"/>
      <c r="F27" s="1"/>
      <c r="G27" s="1"/>
    </row>
    <row r="28" spans="2:16" ht="15.75" customHeight="1" x14ac:dyDescent="0.3">
      <c r="B28" s="65" t="s">
        <v>46</v>
      </c>
      <c r="C28" s="96"/>
      <c r="D28" s="80">
        <v>0</v>
      </c>
      <c r="E28" s="84"/>
      <c r="F28" s="1"/>
      <c r="G28" s="1"/>
    </row>
    <row r="29" spans="2:16" ht="15.75" customHeight="1" x14ac:dyDescent="0.3">
      <c r="B29" s="65" t="s">
        <v>47</v>
      </c>
      <c r="C29" s="96"/>
      <c r="D29" s="80">
        <v>0</v>
      </c>
      <c r="E29" s="69"/>
      <c r="F29" s="1"/>
      <c r="G29" s="1"/>
    </row>
    <row r="30" spans="2:16" ht="15.75" customHeight="1" x14ac:dyDescent="0.3">
      <c r="B30" s="65" t="s">
        <v>48</v>
      </c>
      <c r="C30" s="96"/>
      <c r="D30" s="80">
        <v>0</v>
      </c>
      <c r="E30" s="69"/>
      <c r="F30" s="1"/>
      <c r="G30" s="1"/>
    </row>
    <row r="31" spans="2:16" ht="15.75" customHeight="1" x14ac:dyDescent="0.3">
      <c r="B31" s="65" t="s">
        <v>58</v>
      </c>
      <c r="C31" s="96"/>
      <c r="D31" s="80">
        <v>0</v>
      </c>
      <c r="E31" s="69"/>
      <c r="F31" s="1"/>
      <c r="G31" s="1"/>
    </row>
    <row r="32" spans="2:16" ht="15.75" customHeight="1" x14ac:dyDescent="0.3">
      <c r="B32" s="65" t="s">
        <v>57</v>
      </c>
      <c r="C32" s="96"/>
      <c r="D32" s="80">
        <v>0</v>
      </c>
      <c r="E32" s="69"/>
      <c r="F32" s="1"/>
      <c r="G32" s="1"/>
    </row>
    <row r="33" spans="2:16" ht="15.75" customHeight="1" x14ac:dyDescent="0.3">
      <c r="B33" s="65" t="s">
        <v>72</v>
      </c>
      <c r="C33" s="96"/>
      <c r="D33" s="80">
        <v>0</v>
      </c>
      <c r="E33" s="69"/>
      <c r="F33" s="1"/>
      <c r="G33" s="1"/>
    </row>
    <row r="34" spans="2:16" ht="15.75" customHeight="1" x14ac:dyDescent="0.3">
      <c r="B34" s="65" t="s">
        <v>55</v>
      </c>
      <c r="C34" s="96"/>
      <c r="D34" s="80">
        <v>0</v>
      </c>
      <c r="E34" s="69"/>
      <c r="F34" s="1"/>
      <c r="G34" s="1"/>
    </row>
    <row r="35" spans="2:16" ht="15.75" customHeight="1" x14ac:dyDescent="0.3">
      <c r="B35" s="65" t="s">
        <v>56</v>
      </c>
      <c r="C35" s="96"/>
      <c r="D35" s="80">
        <v>0</v>
      </c>
      <c r="E35" s="69"/>
      <c r="F35" s="1"/>
      <c r="G35" s="1"/>
    </row>
    <row r="36" spans="2:16" ht="15.75" customHeight="1" x14ac:dyDescent="0.3">
      <c r="B36" s="65" t="s">
        <v>7</v>
      </c>
      <c r="C36" s="96"/>
      <c r="D36" s="80">
        <v>0</v>
      </c>
      <c r="E36" s="69"/>
      <c r="F36" s="1"/>
      <c r="G36" s="1"/>
    </row>
    <row r="37" spans="2:16" ht="15.75" customHeight="1" thickBot="1" x14ac:dyDescent="0.35">
      <c r="B37" s="81" t="s">
        <v>8</v>
      </c>
      <c r="C37" s="82"/>
      <c r="D37" s="83">
        <f>SUM(D28:D36)</f>
        <v>0</v>
      </c>
      <c r="E37" s="74"/>
      <c r="F37" s="1"/>
      <c r="G37" s="1"/>
      <c r="P37" s="48"/>
    </row>
    <row r="38" spans="2:16" ht="15.75" customHeight="1" x14ac:dyDescent="0.3">
      <c r="B38" s="67"/>
      <c r="C38" s="96"/>
      <c r="D38" s="70"/>
      <c r="E38" s="74"/>
      <c r="F38" s="1"/>
      <c r="G38" s="1"/>
      <c r="P38" s="48"/>
    </row>
    <row r="39" spans="2:16" ht="15.75" customHeight="1" x14ac:dyDescent="0.3">
      <c r="B39" s="67" t="s">
        <v>53</v>
      </c>
      <c r="C39" s="96"/>
      <c r="D39" s="70"/>
      <c r="E39" s="74"/>
      <c r="F39" s="1"/>
      <c r="G39" s="1"/>
      <c r="P39" s="48"/>
    </row>
    <row r="40" spans="2:16" ht="15.75" customHeight="1" x14ac:dyDescent="0.3">
      <c r="B40" s="65" t="s">
        <v>24</v>
      </c>
      <c r="C40" s="96"/>
      <c r="D40" s="137" t="s">
        <v>62</v>
      </c>
      <c r="E40" s="86"/>
      <c r="F40" s="1"/>
      <c r="G40" s="1"/>
      <c r="P40" s="48"/>
    </row>
    <row r="41" spans="2:16" ht="15.75" customHeight="1" x14ac:dyDescent="0.3">
      <c r="B41" s="65" t="s">
        <v>82</v>
      </c>
      <c r="C41" s="96"/>
      <c r="D41" s="80">
        <v>0</v>
      </c>
      <c r="E41" s="66"/>
      <c r="F41" s="1"/>
      <c r="G41" s="1"/>
    </row>
    <row r="42" spans="2:16" ht="15.75" customHeight="1" thickBot="1" x14ac:dyDescent="0.35">
      <c r="B42" s="81" t="s">
        <v>8</v>
      </c>
      <c r="C42" s="82"/>
      <c r="D42" s="83">
        <f>SUM(D41:D41)</f>
        <v>0</v>
      </c>
      <c r="E42" s="87"/>
      <c r="F42" s="1"/>
      <c r="G42" s="1"/>
    </row>
    <row r="43" spans="2:16" ht="15.75" customHeight="1" x14ac:dyDescent="0.3">
      <c r="B43" s="67"/>
      <c r="C43" s="96"/>
      <c r="D43" s="88"/>
      <c r="E43" s="87"/>
      <c r="F43" s="1"/>
      <c r="G43" s="1"/>
    </row>
    <row r="44" spans="2:16" ht="15.75" customHeight="1" x14ac:dyDescent="0.3">
      <c r="B44" s="67" t="s">
        <v>80</v>
      </c>
      <c r="C44" s="96"/>
      <c r="D44" s="88"/>
      <c r="E44" s="87"/>
      <c r="F44" s="1"/>
      <c r="G44" s="1"/>
    </row>
    <row r="45" spans="2:16" ht="15.75" customHeight="1" x14ac:dyDescent="0.3">
      <c r="B45" s="65" t="s">
        <v>28</v>
      </c>
      <c r="C45" s="96"/>
      <c r="D45" s="138">
        <v>30</v>
      </c>
      <c r="E45" s="66"/>
      <c r="F45" s="1"/>
      <c r="G45" s="1"/>
    </row>
    <row r="46" spans="2:16" ht="15.75" customHeight="1" x14ac:dyDescent="0.3">
      <c r="B46" s="65" t="s">
        <v>73</v>
      </c>
      <c r="C46" s="96"/>
      <c r="D46" s="139">
        <v>0</v>
      </c>
      <c r="E46" s="66"/>
      <c r="F46" s="1"/>
      <c r="G46" s="1"/>
    </row>
    <row r="47" spans="2:16" ht="15.75" customHeight="1" x14ac:dyDescent="0.3">
      <c r="B47" s="65"/>
      <c r="C47" s="96"/>
      <c r="D47" s="89"/>
      <c r="E47" s="66"/>
      <c r="F47" s="1"/>
      <c r="G47" s="1"/>
    </row>
    <row r="48" spans="2:16" ht="15.75" customHeight="1" x14ac:dyDescent="0.3">
      <c r="B48" s="67" t="s">
        <v>79</v>
      </c>
      <c r="C48" s="96"/>
      <c r="D48" s="89"/>
      <c r="E48" s="66"/>
      <c r="F48" s="1"/>
      <c r="G48" s="1"/>
    </row>
    <row r="49" spans="2:9" ht="15.75" customHeight="1" x14ac:dyDescent="0.3">
      <c r="B49" s="65" t="s">
        <v>49</v>
      </c>
      <c r="C49" s="96"/>
      <c r="D49" s="85">
        <v>0</v>
      </c>
      <c r="E49" s="66"/>
      <c r="F49" s="1"/>
      <c r="G49" s="1"/>
    </row>
    <row r="50" spans="2:9" ht="15.75" customHeight="1" thickBot="1" x14ac:dyDescent="0.35">
      <c r="B50" s="81" t="s">
        <v>52</v>
      </c>
      <c r="C50" s="90"/>
      <c r="D50" s="91">
        <f>SUM(D49:D49)</f>
        <v>0</v>
      </c>
      <c r="E50" s="92"/>
      <c r="F50" s="1"/>
      <c r="G50" s="1"/>
    </row>
    <row r="51" spans="2:9" ht="15.75" customHeight="1" x14ac:dyDescent="0.3">
      <c r="B51" s="67"/>
      <c r="C51" s="95"/>
      <c r="D51" s="70"/>
      <c r="E51" s="92"/>
      <c r="F51" s="1"/>
      <c r="G51" s="1"/>
    </row>
    <row r="52" spans="2:9" ht="15.75" customHeight="1" x14ac:dyDescent="0.3">
      <c r="B52" s="65"/>
      <c r="C52" s="96"/>
      <c r="D52" s="72"/>
      <c r="E52" s="66"/>
      <c r="F52" s="1"/>
      <c r="G52" s="1"/>
      <c r="H52" s="1"/>
      <c r="I52" s="1"/>
    </row>
    <row r="53" spans="2:9" ht="15.75" customHeight="1" x14ac:dyDescent="0.3">
      <c r="B53" s="65"/>
      <c r="C53" s="96"/>
      <c r="D53" s="72"/>
      <c r="E53" s="66"/>
      <c r="F53" s="1"/>
      <c r="G53" s="1"/>
      <c r="H53" s="1"/>
      <c r="I53" s="1"/>
    </row>
    <row r="54" spans="2:9" ht="15.75" customHeight="1" x14ac:dyDescent="0.3">
      <c r="B54" s="65"/>
      <c r="C54" s="96"/>
      <c r="D54" s="72"/>
      <c r="E54" s="66"/>
      <c r="F54" s="1"/>
      <c r="G54" s="1"/>
      <c r="H54" s="1"/>
      <c r="I54" s="1"/>
    </row>
    <row r="55" spans="2:9" ht="15.75" customHeight="1" x14ac:dyDescent="0.3">
      <c r="B55" s="65"/>
      <c r="C55" s="96"/>
      <c r="D55" s="96"/>
      <c r="E55" s="66"/>
      <c r="F55" s="1"/>
      <c r="G55" s="1"/>
      <c r="H55" s="1"/>
      <c r="I55" s="1"/>
    </row>
    <row r="56" spans="2:9" ht="15.75" customHeight="1" thickBot="1" x14ac:dyDescent="0.35">
      <c r="B56" s="93"/>
      <c r="C56" s="82"/>
      <c r="D56" s="82"/>
      <c r="E56" s="94"/>
      <c r="F56" s="1"/>
      <c r="G56" s="1"/>
      <c r="H56" s="1"/>
      <c r="I56" s="1"/>
    </row>
  </sheetData>
  <mergeCells count="2">
    <mergeCell ref="B2:E2"/>
    <mergeCell ref="S7:T7"/>
  </mergeCells>
  <phoneticPr fontId="15" type="noConversion"/>
  <conditionalFormatting sqref="D40">
    <cfRule type="cellIs" dxfId="4" priority="15" operator="equal">
      <formula>"Other"</formula>
    </cfRule>
    <cfRule type="cellIs" dxfId="3" priority="16" operator="equal">
      <formula>"Term Life"</formula>
    </cfRule>
    <cfRule type="cellIs" dxfId="2" priority="17" operator="equal">
      <formula>"Whole Life"</formula>
    </cfRule>
  </conditionalFormatting>
  <conditionalFormatting sqref="D46:D48">
    <cfRule type="colorScale" priority="12">
      <colorScale>
        <cfvo type="num" val="0.05"/>
        <cfvo type="num" val="0.1"/>
        <cfvo type="num" val="0.15"/>
        <color rgb="FFFF0000"/>
        <color rgb="FFFFFF00"/>
        <color theme="9" tint="0.39997558519241921"/>
      </colorScale>
    </cfRule>
  </conditionalFormatting>
  <conditionalFormatting sqref="E12:E16">
    <cfRule type="iconSet" priority="24">
      <iconSet iconSet="3Flags" showValue="0" reverse="1">
        <cfvo type="percent" val="0"/>
        <cfvo type="num" val="#REF!" gte="0"/>
        <cfvo type="num" val="#REF!" gte="0"/>
      </iconSet>
    </cfRule>
  </conditionalFormatting>
  <conditionalFormatting sqref="E40">
    <cfRule type="iconSet" priority="75">
      <iconSet iconSet="3Flags" showValue="0">
        <cfvo type="percent" val="0"/>
        <cfvo type="num" val="0"/>
        <cfvo type="num" val="0"/>
      </iconSet>
    </cfRule>
  </conditionalFormatting>
  <printOptions horizontalCentered="1" verticalCentered="1"/>
  <pageMargins left="0.7" right="0.7" top="0.75" bottom="0.75" header="0.3" footer="0.3"/>
  <pageSetup scale="32" orientation="portrait" horizontalDpi="1200" verticalDpi="1200" r:id="rId1"/>
  <ignoredErrors>
    <ignoredError sqref="D50" formulaRange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lorScale" priority="93" id="{116E73A4-FD4B-4BFF-B6BC-9B7ED408979A}">
            <x14:colorScale>
              <x14:cfvo type="num">
                <xm:f>formulas!$A$2</xm:f>
              </x14:cfvo>
              <x14:cfvo type="num">
                <xm:f>formulas!$B$2</xm:f>
              </x14:cfvo>
              <x14:cfvo type="num">
                <xm:f>formulas!$C$2</xm:f>
              </x14:cfvo>
              <x14:color rgb="FFFF0000"/>
              <x14:color rgb="FFFFFF00"/>
              <x14:color theme="9" tint="0.39997558519241921"/>
            </x14:colorScale>
          </x14:cfRule>
          <xm:sqref>D10</xm:sqref>
        </x14:conditionalFormatting>
        <x14:conditionalFormatting xmlns:xm="http://schemas.microsoft.com/office/excel/2006/main">
          <x14:cfRule type="colorScale" priority="94" id="{B1201CB1-7F27-4813-8A10-4F91DFC6B35E}">
            <x14:colorScale>
              <x14:cfvo type="num">
                <xm:f>formulas!$A$5</xm:f>
              </x14:cfvo>
              <x14:cfvo type="num">
                <xm:f>formulas!$B$5</xm:f>
              </x14:cfvo>
              <x14:cfvo type="num">
                <xm:f>formulas!$C$5</xm:f>
              </x14:cfvo>
              <x14:color theme="9" tint="0.39997558519241921"/>
              <x14:color rgb="FFFFFF66"/>
              <x14:color rgb="FFFF0000"/>
            </x14:colorScale>
          </x14:cfRule>
          <xm:sqref>D12</xm:sqref>
        </x14:conditionalFormatting>
        <x14:conditionalFormatting xmlns:xm="http://schemas.microsoft.com/office/excel/2006/main">
          <x14:cfRule type="colorScale" priority="18" id="{00000000-000E-0000-0100-00000F000000}">
            <x14:colorScale>
              <x14:cfvo type="num">
                <xm:f>formulas!$B$18</xm:f>
              </x14:cfvo>
              <x14:cfvo type="num">
                <xm:f>formulas!$C$18</xm:f>
              </x14:cfvo>
              <x14:cfvo type="num">
                <xm:f>formulas!$E$18</xm:f>
              </x14:cfvo>
              <x14:color theme="9" tint="0.39997558519241921"/>
              <x14:color rgb="FFFFFF00"/>
              <x14:color rgb="FFFF0000"/>
            </x14:colorScale>
          </x14:cfRule>
          <xm:sqref>D13</xm:sqref>
        </x14:conditionalFormatting>
        <x14:conditionalFormatting xmlns:xm="http://schemas.microsoft.com/office/excel/2006/main">
          <x14:cfRule type="containsText" priority="13" operator="containsText" id="{434A71B1-1313-444A-8B20-CE08FF6AA934}">
            <xm:f>NOT(ISERROR(SEARCH("No",D14)))</xm:f>
            <xm:f>"No"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14" operator="containsText" id="{867EF834-3F72-4B22-BD35-A692F3FFC5B3}">
            <xm:f>NOT(ISERROR(SEARCH(+"Yes",D14)))</xm:f>
            <xm:f>+"Yes"</xm:f>
            <x14:dxf>
              <fill>
                <patternFill>
                  <bgColor rgb="FFFF00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containsText" priority="1" operator="containsText" id="{3586C56E-C4EC-4858-BED4-4ACD9A6A3834}">
            <xm:f>NOT(ISERROR(SEARCH("NO",D17)))</xm:f>
            <xm:f>"NO"</xm:f>
            <x14:dxf>
              <fill>
                <patternFill>
                  <bgColor theme="9" tint="0.39994506668294322"/>
                </patternFill>
              </fill>
            </x14:dxf>
          </x14:cfRule>
          <x14:cfRule type="containsText" priority="2" operator="containsText" id="{270FF8B2-436D-4EBF-8AA4-31683DA50D92}">
            <xm:f>NOT(ISERROR(SEARCH("YES",D17)))</xm:f>
            <xm:f>"YES"</xm:f>
            <x14:dxf>
              <fill>
                <patternFill>
                  <bgColor rgb="FFFF0000"/>
                </patternFill>
              </fill>
            </x14:dxf>
          </x14:cfRule>
          <xm:sqref>D17</xm:sqref>
        </x14:conditionalFormatting>
        <x14:conditionalFormatting xmlns:xm="http://schemas.microsoft.com/office/excel/2006/main">
          <x14:cfRule type="colorScale" priority="108" id="{9A948C59-C903-4AFF-9771-E9CD25E35B8F}">
            <x14:colorScale>
              <x14:cfvo type="num">
                <xm:f>formulas!$D$21</xm:f>
              </x14:cfvo>
              <x14:cfvo type="num">
                <xm:f>formulas!$E$21</xm:f>
              </x14:cfvo>
              <x14:cfvo type="num">
                <xm:f>0</xm:f>
              </x14:cfvo>
              <x14:color theme="9" tint="0.39997558519241921"/>
              <x14:color rgb="FFFFFF00"/>
              <x14:color rgb="FFFF0000"/>
            </x14:colorScale>
          </x14:cfRule>
          <xm:sqref>D20</xm:sqref>
        </x14:conditionalFormatting>
        <x14:conditionalFormatting xmlns:xm="http://schemas.microsoft.com/office/excel/2006/main">
          <x14:cfRule type="colorScale" priority="95" id="{8AD9AE28-036F-42DD-AE47-4A54C3935A51}">
            <x14:colorScale>
              <x14:cfvo type="num">
                <xm:f>formulas!$A$21</xm:f>
              </x14:cfvo>
              <x14:cfvo type="num">
                <xm:f>formulas!$B$21</xm:f>
              </x14:cfvo>
              <x14:cfvo type="num">
                <xm:f>0</xm:f>
              </x14:cfvo>
              <x14:color theme="9" tint="0.39997558519241921"/>
              <x14:color rgb="FFFFFF00"/>
              <x14:color rgb="FFFF0000"/>
            </x14:colorScale>
          </x14:cfRule>
          <xm:sqref>D25</xm:sqref>
        </x14:conditionalFormatting>
        <x14:conditionalFormatting xmlns:xm="http://schemas.microsoft.com/office/excel/2006/main">
          <x14:cfRule type="containsText" priority="88" operator="containsText" id="{4814F4D0-8626-47DF-BF16-2580BAC47843}">
            <xm:f>NOT(ISERROR(SEARCH(formulas!$A$27,D28)))</xm:f>
            <xm:f>formulas!$A$27</xm:f>
            <x14:dxf/>
          </x14:cfRule>
          <xm:sqref>D28</xm:sqref>
        </x14:conditionalFormatting>
        <x14:conditionalFormatting xmlns:xm="http://schemas.microsoft.com/office/excel/2006/main">
          <x14:cfRule type="colorScale" priority="96" id="{C59AAE89-849B-4ED4-B4C1-759E5295F63F}">
            <x14:colorScale>
              <x14:cfvo type="num">
                <xm:f>formulas!$A$23</xm:f>
              </x14:cfvo>
              <x14:cfvo type="num">
                <xm:f>formulas!$B$23</xm:f>
              </x14:cfvo>
              <x14:cfvo type="num">
                <xm:f>0</xm:f>
              </x14:cfvo>
              <x14:color theme="9" tint="0.39997558519241921"/>
              <x14:color rgb="FFFFFF00"/>
              <x14:color rgb="FFFF0000"/>
            </x14:colorScale>
          </x14:cfRule>
          <xm:sqref>D37</xm:sqref>
        </x14:conditionalFormatting>
        <x14:conditionalFormatting xmlns:xm="http://schemas.microsoft.com/office/excel/2006/main">
          <x14:cfRule type="colorScale" priority="97" id="{EA339F50-B9C5-413B-875D-08C565E3FF36}">
            <x14:colorScale>
              <x14:cfvo type="num">
                <xm:f>formulas!$A$26</xm:f>
              </x14:cfvo>
              <x14:cfvo type="num">
                <xm:f>formulas!$B$26</xm:f>
              </x14:cfvo>
              <x14:cfvo type="num">
                <xm:f>0</xm:f>
              </x14:cfvo>
              <x14:color theme="9" tint="0.39997558519241921"/>
              <x14:color rgb="FFFFFF00"/>
              <x14:color rgb="FFFF0000"/>
            </x14:colorScale>
          </x14:cfRule>
          <xm:sqref>D42:D43</xm:sqref>
        </x14:conditionalFormatting>
        <x14:conditionalFormatting xmlns:xm="http://schemas.microsoft.com/office/excel/2006/main">
          <x14:cfRule type="expression" priority="103" id="{3F942F93-CE60-48CA-88B6-7FC84CCE2604}">
            <xm:f>$D$50&lt;formulas!$C$52</xm:f>
            <x14:dxf>
              <fill>
                <patternFill>
                  <bgColor rgb="FFFF0000"/>
                </patternFill>
              </fill>
            </x14:dxf>
          </x14:cfRule>
          <x14:cfRule type="expression" priority="104" id="{619A8DD0-77DA-4E70-B08E-5DD805DE4B33}">
            <xm:f>$D$50&gt;=formulas!$C$52</xm:f>
            <x14:dxf>
              <fill>
                <patternFill>
                  <bgColor theme="9" tint="0.39994506668294322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iconSet" priority="98" id="{F74E4F56-65EC-485B-B69E-E2BCBCA8EFD5}">
            <x14:iconSet iconSet="3Flags" showValue="0">
              <x14:cfvo type="percent">
                <xm:f>0</xm:f>
              </x14:cfvo>
              <x14:cfvo type="num" gte="0">
                <xm:f>formulas!$A$2</xm:f>
              </x14:cfvo>
              <x14:cfvo type="num">
                <xm:f>formulas!$B$2</xm:f>
              </x14:cfvo>
            </x14:iconSet>
          </x14:cfRule>
          <xm:sqref>E10</xm:sqref>
        </x14:conditionalFormatting>
        <x14:conditionalFormatting xmlns:xm="http://schemas.microsoft.com/office/excel/2006/main">
          <x14:cfRule type="iconSet" priority="90" id="{2E7A3286-2058-4100-9220-D6FF732501BB}">
            <x14:iconSet iconSet="3Flags" showValue="0" reverse="1">
              <x14:cfvo type="percent">
                <xm:f>0</xm:f>
              </x14:cfvo>
              <x14:cfvo type="num">
                <xm:f>formulas!$C$15</xm:f>
              </x14:cfvo>
              <x14:cfvo type="num" gte="0">
                <xm:f>formulas!$C$15</xm:f>
              </x14:cfvo>
            </x14:iconSet>
          </x14:cfRule>
          <xm:sqref>E13</xm:sqref>
        </x14:conditionalFormatting>
        <x14:conditionalFormatting xmlns:xm="http://schemas.microsoft.com/office/excel/2006/main">
          <x14:cfRule type="iconSet" priority="106" id="{4F4CAADF-CD6D-4F46-84C4-BEF75D2FD117}">
            <x14:iconSet iconSet="3Flags" showValue="0" reverse="1">
              <x14:cfvo type="percent">
                <xm:f>0</xm:f>
              </x14:cfvo>
              <x14:cfvo type="num" gte="0">
                <xm:f>formulas!$B$21</xm:f>
              </x14:cfvo>
              <x14:cfvo type="num" gte="0">
                <xm:f>formulas!$A$21</xm:f>
              </x14:cfvo>
            </x14:iconSet>
          </x14:cfRule>
          <xm:sqref>E25</xm:sqref>
        </x14:conditionalFormatting>
        <x14:conditionalFormatting xmlns:xm="http://schemas.microsoft.com/office/excel/2006/main">
          <x14:cfRule type="iconSet" priority="20" id="{D6299178-0847-47CA-ADA6-58B4D26A5C24}">
            <x14:iconSet iconSet="3Flags" showValue="0" custom="1">
              <x14:cfvo type="percent">
                <xm:f>0</xm:f>
              </x14:cfvo>
              <x14:cfvo type="percent">
                <xm:f>"YES"</xm:f>
              </x14:cfvo>
              <x14:cfvo type="percent">
                <xm:f>"YES"</xm:f>
              </x14:cfvo>
              <x14:cfIcon iconSet="3Flags" iconId="2"/>
              <x14:cfIcon iconSet="3Flags" iconId="2"/>
              <x14:cfIcon iconSet="3Flags" iconId="2"/>
            </x14:iconSet>
          </x14:cfRule>
          <xm:sqref>E28</xm:sqref>
        </x14:conditionalFormatting>
        <x14:conditionalFormatting xmlns:xm="http://schemas.microsoft.com/office/excel/2006/main">
          <x14:cfRule type="iconSet" priority="100" id="{AA1F5B78-27E9-41C9-80DA-E9959DB531DF}">
            <x14:iconSet iconSet="3Flags" showValue="0" reverse="1">
              <x14:cfvo type="percent">
                <xm:f>0</xm:f>
              </x14:cfvo>
              <x14:cfvo type="num">
                <xm:f>formulas!$B$23</xm:f>
              </x14:cfvo>
              <x14:cfvo type="num">
                <xm:f>formulas!$A$23</xm:f>
              </x14:cfvo>
            </x14:iconSet>
          </x14:cfRule>
          <xm:sqref>E37:E39</xm:sqref>
        </x14:conditionalFormatting>
        <x14:conditionalFormatting xmlns:xm="http://schemas.microsoft.com/office/excel/2006/main">
          <x14:cfRule type="iconSet" priority="101" id="{2BB8778B-5FAA-4DD2-9167-BC2808C5F623}">
            <x14:iconSet iconSet="3Flags" showValue="0">
              <x14:cfvo type="percent">
                <xm:f>0</xm:f>
              </x14:cfvo>
              <x14:cfvo type="num">
                <xm:f>formulas!$A$26</xm:f>
              </x14:cfvo>
              <x14:cfvo type="num">
                <xm:f>formulas!$B$26</xm:f>
              </x14:cfvo>
            </x14:iconSet>
          </x14:cfRule>
          <xm:sqref>E42:E44</xm:sqref>
        </x14:conditionalFormatting>
        <x14:conditionalFormatting xmlns:xm="http://schemas.microsoft.com/office/excel/2006/main">
          <x14:cfRule type="iconSet" priority="102" id="{643B70B9-F00B-4FB9-8D0B-4C5BA0B6CABE}">
            <x14:iconSet iconSet="3Flags">
              <x14:cfvo type="percent">
                <xm:f>0</xm:f>
              </x14:cfvo>
              <x14:cfvo type="num">
                <xm:f>formulas!$A$51</xm:f>
              </x14:cfvo>
              <x14:cfvo type="num">
                <xm:f>formulas!$B$51</xm:f>
              </x14:cfvo>
            </x14:iconSet>
          </x14:cfRule>
          <xm:sqref>E50:E51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300B960-B25E-4583-B96B-2A66F0B85867}">
          <x14:formula1>
            <xm:f>formulas!$H$4:$H$5</xm:f>
          </x14:formula1>
          <xm:sqref>D14 D17</xm:sqref>
        </x14:dataValidation>
        <x14:dataValidation type="list" allowBlank="1" showInputMessage="1" showErrorMessage="1" xr:uid="{847633E6-8752-4911-AA91-D6B5FC2D3C70}">
          <x14:formula1>
            <xm:f>formulas!$A$18:$E$18</xm:f>
          </x14:formula1>
          <xm:sqref>D13</xm:sqref>
        </x14:dataValidation>
        <x14:dataValidation type="list" allowBlank="1" showInputMessage="1" showErrorMessage="1" xr:uid="{ED24804F-B41E-464A-AE5B-362C73A951E1}">
          <x14:formula1>
            <xm:f>formulas!$A$43:$A$50</xm:f>
          </x14:formula1>
          <xm:sqref>D45</xm:sqref>
        </x14:dataValidation>
        <x14:dataValidation type="list" allowBlank="1" showInputMessage="1" showErrorMessage="1" xr:uid="{A0EDBD0F-0D57-4417-B056-5BF05589F05F}">
          <x14:formula1>
            <xm:f>formulas!$A$28:$A$30</xm:f>
          </x14:formula1>
          <xm:sqref>D40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935C0-A892-41C6-A143-198B393C9F22}">
  <dimension ref="A1:H52"/>
  <sheetViews>
    <sheetView topLeftCell="A6" workbookViewId="0">
      <selection activeCell="L18" sqref="L18"/>
    </sheetView>
  </sheetViews>
  <sheetFormatPr defaultRowHeight="14.4" x14ac:dyDescent="0.3"/>
  <cols>
    <col min="1" max="1" width="22.109375" bestFit="1" customWidth="1"/>
    <col min="2" max="2" width="12.6640625" bestFit="1" customWidth="1"/>
    <col min="3" max="3" width="24.109375" bestFit="1" customWidth="1"/>
    <col min="4" max="4" width="24.5546875" bestFit="1" customWidth="1"/>
    <col min="5" max="5" width="11" bestFit="1" customWidth="1"/>
    <col min="8" max="8" width="11.5546875" bestFit="1" customWidth="1"/>
  </cols>
  <sheetData>
    <row r="1" spans="1:8" x14ac:dyDescent="0.3">
      <c r="A1" s="100" t="s">
        <v>9</v>
      </c>
      <c r="B1" s="15" t="s">
        <v>10</v>
      </c>
      <c r="C1" s="107" t="s">
        <v>36</v>
      </c>
      <c r="D1" s="1" t="s">
        <v>38</v>
      </c>
      <c r="E1" s="1"/>
      <c r="F1" s="1"/>
      <c r="G1" s="1"/>
      <c r="H1" s="1"/>
    </row>
    <row r="2" spans="1:8" x14ac:dyDescent="0.3">
      <c r="A2" s="101">
        <f>Single!$D$8*1</f>
        <v>0</v>
      </c>
      <c r="B2" s="7">
        <f>Single!$D$8*2</f>
        <v>0</v>
      </c>
      <c r="C2" s="109">
        <f>Single!$D$8*3</f>
        <v>0</v>
      </c>
      <c r="D2" s="1"/>
      <c r="E2" s="1"/>
      <c r="F2" s="1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102">
        <v>0.3</v>
      </c>
      <c r="B4" s="51">
        <v>0.28000000000000003</v>
      </c>
      <c r="C4" s="110">
        <v>0.25</v>
      </c>
      <c r="D4" s="1" t="s">
        <v>37</v>
      </c>
      <c r="E4" s="1"/>
      <c r="F4" s="1"/>
      <c r="G4" s="1"/>
      <c r="H4" s="108" t="s">
        <v>60</v>
      </c>
    </row>
    <row r="5" spans="1:8" x14ac:dyDescent="0.3">
      <c r="A5" s="103">
        <f>Single!$D$8*0.3</f>
        <v>0</v>
      </c>
      <c r="B5" s="63">
        <f>Single!$D$8*0.28</f>
        <v>0</v>
      </c>
      <c r="C5" s="111">
        <f>Single!$D$8*0.25</f>
        <v>0</v>
      </c>
      <c r="D5" s="1"/>
      <c r="E5" s="1"/>
      <c r="F5" s="1"/>
      <c r="G5" s="1"/>
      <c r="H5" s="62" t="s">
        <v>61</v>
      </c>
    </row>
    <row r="6" spans="1:8" x14ac:dyDescent="0.3">
      <c r="A6" s="1"/>
      <c r="B6" s="1"/>
      <c r="C6" s="1"/>
      <c r="D6" s="1"/>
      <c r="E6" s="1"/>
      <c r="F6" s="1"/>
      <c r="G6" s="1"/>
      <c r="H6" s="1"/>
    </row>
    <row r="7" spans="1:8" x14ac:dyDescent="0.3">
      <c r="A7" s="1"/>
      <c r="B7" s="1"/>
      <c r="C7" s="1"/>
      <c r="D7" s="1"/>
      <c r="E7" s="1"/>
      <c r="F7" s="1"/>
      <c r="G7" s="1"/>
      <c r="H7" s="1"/>
    </row>
    <row r="8" spans="1:8" x14ac:dyDescent="0.3">
      <c r="A8" s="52" t="s">
        <v>83</v>
      </c>
      <c r="B8" s="53"/>
      <c r="C8" s="53"/>
      <c r="D8" s="53"/>
      <c r="E8" s="54"/>
      <c r="F8" s="1"/>
      <c r="G8" s="1"/>
      <c r="H8" s="1"/>
    </row>
    <row r="9" spans="1:8" ht="15.6" x14ac:dyDescent="0.3">
      <c r="A9" s="55" t="s">
        <v>42</v>
      </c>
      <c r="B9" s="55" t="s">
        <v>44</v>
      </c>
      <c r="C9" s="56" t="s">
        <v>43</v>
      </c>
      <c r="D9" s="55" t="s">
        <v>42</v>
      </c>
      <c r="E9" s="57">
        <f>Single!$D$6</f>
        <v>0</v>
      </c>
      <c r="F9" s="1"/>
      <c r="G9" s="119" t="s">
        <v>75</v>
      </c>
      <c r="H9" s="121">
        <v>7.6499999999999999E-2</v>
      </c>
    </row>
    <row r="10" spans="1:8" x14ac:dyDescent="0.3">
      <c r="A10" s="58">
        <v>0</v>
      </c>
      <c r="B10" s="59">
        <v>0.1</v>
      </c>
      <c r="C10" s="58">
        <v>0</v>
      </c>
      <c r="D10" s="53" t="s">
        <v>39</v>
      </c>
      <c r="E10" s="57">
        <f>VLOOKUP(E9,A10:C16,3,TRUE)+(E9-VLOOKUP(E9,A10:C16,1,TRUE))*VLOOKUP(E9,A10:C16,2)</f>
        <v>0</v>
      </c>
      <c r="F10" s="1"/>
      <c r="G10" s="119"/>
      <c r="H10" s="115">
        <f>+E9*H9</f>
        <v>0</v>
      </c>
    </row>
    <row r="11" spans="1:8" x14ac:dyDescent="0.3">
      <c r="A11" s="57">
        <v>11926</v>
      </c>
      <c r="B11" s="59">
        <v>0.12</v>
      </c>
      <c r="C11" s="57">
        <f t="shared" ref="C11:C16" si="0">((A11-A10)*B10)+C10</f>
        <v>1192.6000000000001</v>
      </c>
      <c r="D11" s="53" t="s">
        <v>41</v>
      </c>
      <c r="E11" s="60">
        <f>VLOOKUP(E9,A10:C16,2,TRUE)</f>
        <v>0.1</v>
      </c>
      <c r="F11" s="1"/>
      <c r="G11" s="1"/>
      <c r="H11" s="1"/>
    </row>
    <row r="12" spans="1:8" x14ac:dyDescent="0.3">
      <c r="A12" s="57">
        <v>48476</v>
      </c>
      <c r="B12" s="59">
        <v>0.22</v>
      </c>
      <c r="C12" s="57">
        <f t="shared" si="0"/>
        <v>5578.6</v>
      </c>
      <c r="D12" s="53" t="s">
        <v>40</v>
      </c>
      <c r="E12" s="61" t="e">
        <f>E10/E9</f>
        <v>#DIV/0!</v>
      </c>
      <c r="F12" s="1"/>
      <c r="G12" s="1"/>
      <c r="H12" s="1"/>
    </row>
    <row r="13" spans="1:8" x14ac:dyDescent="0.3">
      <c r="A13" s="57">
        <v>103351</v>
      </c>
      <c r="B13" s="59">
        <v>0.24</v>
      </c>
      <c r="C13" s="57">
        <f t="shared" si="0"/>
        <v>17651.099999999999</v>
      </c>
      <c r="D13" s="54"/>
      <c r="E13" s="54"/>
      <c r="F13" s="1"/>
      <c r="G13" s="1"/>
      <c r="H13" s="1"/>
    </row>
    <row r="14" spans="1:8" x14ac:dyDescent="0.3">
      <c r="A14" s="57">
        <v>197301</v>
      </c>
      <c r="B14" s="59">
        <v>0.32</v>
      </c>
      <c r="C14" s="57">
        <f t="shared" si="0"/>
        <v>40199.1</v>
      </c>
      <c r="D14" s="54"/>
      <c r="E14" s="54"/>
      <c r="F14" s="1"/>
      <c r="G14" s="1"/>
      <c r="H14" s="1"/>
    </row>
    <row r="15" spans="1:8" x14ac:dyDescent="0.3">
      <c r="A15" s="57">
        <v>250526</v>
      </c>
      <c r="B15" s="59">
        <v>0.35</v>
      </c>
      <c r="C15" s="57">
        <f t="shared" si="0"/>
        <v>57231.1</v>
      </c>
      <c r="D15" s="54"/>
      <c r="E15" s="54"/>
      <c r="F15" s="1"/>
      <c r="G15" s="1"/>
      <c r="H15" s="1"/>
    </row>
    <row r="16" spans="1:8" x14ac:dyDescent="0.3">
      <c r="A16" s="57">
        <v>626351</v>
      </c>
      <c r="B16" s="59">
        <v>0.37</v>
      </c>
      <c r="C16" s="57">
        <f t="shared" si="0"/>
        <v>188769.85</v>
      </c>
      <c r="D16" s="54"/>
      <c r="E16" s="54"/>
      <c r="F16" s="1"/>
      <c r="G16" s="1"/>
      <c r="H16" s="1"/>
    </row>
    <row r="17" spans="1:8" x14ac:dyDescent="0.3">
      <c r="A17" s="1"/>
      <c r="B17" s="1"/>
      <c r="C17" s="1"/>
      <c r="D17" s="1"/>
      <c r="E17" s="1"/>
      <c r="F17" s="1"/>
      <c r="G17" s="1"/>
      <c r="H17" s="1"/>
    </row>
    <row r="18" spans="1:8" x14ac:dyDescent="0.3">
      <c r="A18" s="107">
        <v>0</v>
      </c>
      <c r="B18" s="107">
        <v>15</v>
      </c>
      <c r="C18" s="15">
        <v>20</v>
      </c>
      <c r="D18" s="134">
        <v>30</v>
      </c>
      <c r="E18" s="112">
        <v>40</v>
      </c>
      <c r="F18" s="1" t="s">
        <v>71</v>
      </c>
      <c r="G18" s="1"/>
      <c r="H18" s="1"/>
    </row>
    <row r="19" spans="1:8" x14ac:dyDescent="0.3">
      <c r="A19" s="1"/>
      <c r="B19" s="1"/>
      <c r="C19" s="1"/>
      <c r="D19" s="1"/>
      <c r="E19" s="1"/>
      <c r="F19" s="1"/>
      <c r="G19" s="1"/>
      <c r="H19" s="1"/>
    </row>
    <row r="20" spans="1:8" x14ac:dyDescent="0.3">
      <c r="A20" s="104">
        <v>0.5</v>
      </c>
      <c r="B20" s="5">
        <v>0.25</v>
      </c>
      <c r="C20" s="1" t="s">
        <v>35</v>
      </c>
      <c r="D20" s="106">
        <v>0.08</v>
      </c>
      <c r="E20" s="5">
        <v>0.06</v>
      </c>
      <c r="F20" s="1"/>
      <c r="G20" s="1"/>
      <c r="H20" s="1"/>
    </row>
    <row r="21" spans="1:8" ht="15.6" x14ac:dyDescent="0.3">
      <c r="A21" s="101">
        <f>Single!$D$6*0.5</f>
        <v>0</v>
      </c>
      <c r="B21" s="10">
        <f>Single!$D$6*0.25</f>
        <v>0</v>
      </c>
      <c r="C21" s="1"/>
      <c r="D21" s="98">
        <f>+Single!$D$8*0.08</f>
        <v>0</v>
      </c>
      <c r="E21" s="99">
        <f>+Single!$D$8*0.05</f>
        <v>0</v>
      </c>
      <c r="F21" s="1"/>
      <c r="G21" s="1"/>
      <c r="H21" s="1"/>
    </row>
    <row r="22" spans="1:8" x14ac:dyDescent="0.3">
      <c r="A22" s="1"/>
      <c r="B22" s="1"/>
      <c r="C22" s="1"/>
      <c r="F22" s="1"/>
      <c r="G22" s="1"/>
      <c r="H22" s="1"/>
    </row>
    <row r="23" spans="1:8" x14ac:dyDescent="0.3">
      <c r="A23" s="100">
        <v>2500</v>
      </c>
      <c r="B23" s="15">
        <v>1000</v>
      </c>
      <c r="C23" s="1"/>
      <c r="F23" s="1"/>
      <c r="G23" s="1"/>
      <c r="H23" s="1"/>
    </row>
    <row r="24" spans="1:8" x14ac:dyDescent="0.3">
      <c r="A24" s="1"/>
      <c r="B24" s="1"/>
      <c r="C24" s="1"/>
      <c r="D24" s="1"/>
      <c r="E24" s="1"/>
      <c r="F24" s="1"/>
      <c r="G24" s="1"/>
      <c r="H24" s="1"/>
    </row>
    <row r="25" spans="1:8" x14ac:dyDescent="0.3">
      <c r="A25" s="100" t="s">
        <v>20</v>
      </c>
      <c r="B25" s="15" t="s">
        <v>21</v>
      </c>
      <c r="C25" s="1"/>
      <c r="D25" s="1"/>
      <c r="E25" s="1"/>
      <c r="F25" s="1"/>
      <c r="G25" s="1"/>
      <c r="H25" s="1"/>
    </row>
    <row r="26" spans="1:8" x14ac:dyDescent="0.3">
      <c r="A26" s="105">
        <f>Single!$D$5*8</f>
        <v>0</v>
      </c>
      <c r="B26" s="64">
        <f>Single!$D$5*12</f>
        <v>0</v>
      </c>
      <c r="C26" s="1"/>
      <c r="D26" s="1"/>
      <c r="E26" s="1"/>
      <c r="F26" s="1"/>
      <c r="G26" s="1"/>
      <c r="H26" s="1"/>
    </row>
    <row r="27" spans="1:8" x14ac:dyDescent="0.3">
      <c r="A27" s="1"/>
      <c r="B27" s="1"/>
      <c r="C27" s="1"/>
      <c r="D27" s="1"/>
      <c r="E27" s="1"/>
      <c r="F27" s="1"/>
      <c r="G27" s="1"/>
      <c r="H27" s="1"/>
    </row>
    <row r="28" spans="1:8" x14ac:dyDescent="0.3">
      <c r="A28" s="1" t="s">
        <v>62</v>
      </c>
      <c r="B28" s="1"/>
      <c r="C28" s="1"/>
      <c r="D28" s="1"/>
      <c r="E28" s="1"/>
      <c r="F28" s="1"/>
      <c r="G28" s="1"/>
      <c r="H28" s="1"/>
    </row>
    <row r="29" spans="1:8" x14ac:dyDescent="0.3">
      <c r="A29" s="1" t="s">
        <v>63</v>
      </c>
      <c r="B29" s="1"/>
      <c r="C29" s="1"/>
      <c r="D29" s="1"/>
      <c r="E29" s="1"/>
      <c r="F29" s="1"/>
      <c r="G29" s="1"/>
      <c r="H29" s="1"/>
    </row>
    <row r="30" spans="1:8" x14ac:dyDescent="0.3">
      <c r="A30" s="1" t="s">
        <v>64</v>
      </c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52" t="s">
        <v>84</v>
      </c>
      <c r="B32" s="53"/>
      <c r="C32" s="53"/>
      <c r="D32" s="53"/>
      <c r="E32" s="54"/>
      <c r="F32" s="1"/>
      <c r="G32" s="1"/>
      <c r="H32" s="1"/>
    </row>
    <row r="33" spans="1:8" ht="15.6" x14ac:dyDescent="0.3">
      <c r="A33" s="55" t="s">
        <v>42</v>
      </c>
      <c r="B33" s="55" t="s">
        <v>44</v>
      </c>
      <c r="C33" s="56" t="s">
        <v>43</v>
      </c>
      <c r="D33" s="55" t="s">
        <v>42</v>
      </c>
      <c r="E33" s="57">
        <f>Single!$D$6</f>
        <v>0</v>
      </c>
      <c r="F33" s="1"/>
      <c r="G33" s="119" t="s">
        <v>75</v>
      </c>
      <c r="H33" s="121">
        <v>7.6499999999999999E-2</v>
      </c>
    </row>
    <row r="34" spans="1:8" x14ac:dyDescent="0.3">
      <c r="A34" s="58">
        <v>0</v>
      </c>
      <c r="B34" s="59">
        <v>0.1</v>
      </c>
      <c r="C34" s="58">
        <v>0</v>
      </c>
      <c r="D34" s="53" t="s">
        <v>39</v>
      </c>
      <c r="E34" s="57">
        <f>VLOOKUP(E33,A34:C40,3,TRUE)+(E33-VLOOKUP(E33,A34:C40,1,TRUE))*VLOOKUP(E33,A34:C40,2)</f>
        <v>0</v>
      </c>
      <c r="F34" s="1"/>
      <c r="G34" s="119"/>
      <c r="H34" s="122">
        <f>+H33*E33</f>
        <v>0</v>
      </c>
    </row>
    <row r="35" spans="1:8" x14ac:dyDescent="0.3">
      <c r="A35" s="57">
        <v>23851</v>
      </c>
      <c r="B35" s="59">
        <v>0.12</v>
      </c>
      <c r="C35" s="57">
        <f t="shared" ref="C35:C40" si="1">((A35-A34)*B34)+C34</f>
        <v>2385.1</v>
      </c>
      <c r="D35" s="53" t="s">
        <v>41</v>
      </c>
      <c r="E35" s="60">
        <f>VLOOKUP(E33,A34:C40,2,TRUE)</f>
        <v>0.1</v>
      </c>
      <c r="F35" s="1"/>
      <c r="G35" s="1"/>
      <c r="H35" s="1"/>
    </row>
    <row r="36" spans="1:8" x14ac:dyDescent="0.3">
      <c r="A36" s="57">
        <v>96951</v>
      </c>
      <c r="B36" s="59">
        <v>0.22</v>
      </c>
      <c r="C36" s="57">
        <f t="shared" si="1"/>
        <v>11157.1</v>
      </c>
      <c r="D36" s="53" t="s">
        <v>40</v>
      </c>
      <c r="E36" s="61" t="e">
        <f>E34/E33</f>
        <v>#DIV/0!</v>
      </c>
      <c r="F36" s="1"/>
      <c r="G36" s="1"/>
      <c r="H36" s="1"/>
    </row>
    <row r="37" spans="1:8" x14ac:dyDescent="0.3">
      <c r="A37" s="57">
        <v>206701</v>
      </c>
      <c r="B37" s="59">
        <v>0.24</v>
      </c>
      <c r="C37" s="57">
        <f t="shared" si="1"/>
        <v>35302.1</v>
      </c>
      <c r="D37" s="54"/>
      <c r="E37" s="54"/>
      <c r="F37" s="1"/>
      <c r="G37" s="1"/>
      <c r="H37" s="1"/>
    </row>
    <row r="38" spans="1:8" x14ac:dyDescent="0.3">
      <c r="A38" s="57">
        <v>394601</v>
      </c>
      <c r="B38" s="59">
        <v>0.32</v>
      </c>
      <c r="C38" s="57">
        <f t="shared" si="1"/>
        <v>80398.100000000006</v>
      </c>
      <c r="D38" s="54"/>
      <c r="E38" s="54"/>
      <c r="F38" s="1"/>
      <c r="G38" s="1"/>
      <c r="H38" s="1"/>
    </row>
    <row r="39" spans="1:8" x14ac:dyDescent="0.3">
      <c r="A39" s="57">
        <v>501050</v>
      </c>
      <c r="B39" s="59">
        <v>0.35</v>
      </c>
      <c r="C39" s="57">
        <f t="shared" si="1"/>
        <v>114461.78</v>
      </c>
      <c r="D39" s="54"/>
      <c r="E39" s="54"/>
    </row>
    <row r="40" spans="1:8" x14ac:dyDescent="0.3">
      <c r="A40" s="57">
        <v>751601</v>
      </c>
      <c r="B40" s="59">
        <v>0.37</v>
      </c>
      <c r="C40" s="57">
        <f t="shared" si="1"/>
        <v>202154.63</v>
      </c>
      <c r="D40" s="54"/>
      <c r="E40" s="54"/>
    </row>
    <row r="43" spans="1:8" x14ac:dyDescent="0.3">
      <c r="A43" s="113">
        <v>30</v>
      </c>
      <c r="B43" s="114">
        <v>1</v>
      </c>
      <c r="C43" s="115">
        <f>+Single!D6*1</f>
        <v>0</v>
      </c>
      <c r="D43" t="s">
        <v>74</v>
      </c>
    </row>
    <row r="44" spans="1:8" x14ac:dyDescent="0.3">
      <c r="A44" s="116">
        <v>35</v>
      </c>
      <c r="B44" s="116">
        <v>2</v>
      </c>
      <c r="C44" s="115">
        <f>+Single!D6*2</f>
        <v>0</v>
      </c>
    </row>
    <row r="45" spans="1:8" x14ac:dyDescent="0.3">
      <c r="A45" s="113">
        <v>40</v>
      </c>
      <c r="B45" s="113">
        <v>3</v>
      </c>
      <c r="C45" s="115">
        <f>+Single!D6*3</f>
        <v>0</v>
      </c>
    </row>
    <row r="46" spans="1:8" x14ac:dyDescent="0.3">
      <c r="A46" s="113">
        <v>45</v>
      </c>
      <c r="B46" s="113">
        <v>4</v>
      </c>
      <c r="C46" s="115">
        <f>+Single!D6*4</f>
        <v>0</v>
      </c>
    </row>
    <row r="47" spans="1:8" x14ac:dyDescent="0.3">
      <c r="A47" s="113">
        <v>50</v>
      </c>
      <c r="B47" s="113">
        <v>6</v>
      </c>
      <c r="C47" s="115">
        <f>+Single!D6*6</f>
        <v>0</v>
      </c>
    </row>
    <row r="48" spans="1:8" x14ac:dyDescent="0.3">
      <c r="A48" s="113">
        <v>55</v>
      </c>
      <c r="B48" s="113">
        <v>7</v>
      </c>
      <c r="C48" s="115">
        <f>+Single!D6*7</f>
        <v>0</v>
      </c>
    </row>
    <row r="49" spans="1:3" x14ac:dyDescent="0.3">
      <c r="A49" s="113">
        <v>60</v>
      </c>
      <c r="B49" s="113">
        <v>8</v>
      </c>
      <c r="C49" s="115">
        <f>+Single!D6*8</f>
        <v>0</v>
      </c>
    </row>
    <row r="50" spans="1:3" x14ac:dyDescent="0.3">
      <c r="A50" s="116">
        <v>67</v>
      </c>
      <c r="B50" s="116">
        <v>10</v>
      </c>
      <c r="C50" s="115">
        <f>+Single!D6*10</f>
        <v>0</v>
      </c>
    </row>
    <row r="51" spans="1:3" x14ac:dyDescent="0.3">
      <c r="A51" s="117"/>
      <c r="B51" s="117"/>
      <c r="C51" s="118"/>
    </row>
    <row r="52" spans="1:3" x14ac:dyDescent="0.3">
      <c r="A52" s="119"/>
      <c r="B52" s="119" t="s">
        <v>51</v>
      </c>
      <c r="C52" s="120">
        <f>VLOOKUP(Single!D45,$A$43:$C$50,3,0)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with Flags</vt:lpstr>
      <vt:lpstr>Single</vt:lpstr>
      <vt:lpstr>formulas</vt:lpstr>
    </vt:vector>
  </TitlesOfParts>
  <Company>Johnson Controls,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Joseph Trotter</dc:creator>
  <cp:lastModifiedBy>Tim</cp:lastModifiedBy>
  <cp:lastPrinted>2024-08-16T14:38:51Z</cp:lastPrinted>
  <dcterms:created xsi:type="dcterms:W3CDTF">2024-07-31T11:58:47Z</dcterms:created>
  <dcterms:modified xsi:type="dcterms:W3CDTF">2025-08-15T09:30:59Z</dcterms:modified>
</cp:coreProperties>
</file>