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mes Kunisch\Desktop\Working FEASIBILITY Study\"/>
    </mc:Choice>
  </mc:AlternateContent>
  <bookViews>
    <workbookView xWindow="75" yWindow="75" windowWidth="13365" windowHeight="5430" activeTab="1"/>
  </bookViews>
  <sheets>
    <sheet name="Summary" sheetId="1" r:id="rId1"/>
    <sheet name="Summary Table" sheetId="29" r:id="rId2"/>
    <sheet name="Tables" sheetId="17" r:id="rId3"/>
    <sheet name="Salome Rates vs Rating" sheetId="19" r:id="rId4"/>
    <sheet name="Primary Points" sheetId="20" r:id="rId5"/>
    <sheet name="Area Vibes Table" sheetId="21" r:id="rId6"/>
    <sheet name="Havasu RV Resort" sheetId="2" r:id="rId7"/>
    <sheet name="Caliente Casa Del Sol" sheetId="3" r:id="rId8"/>
    <sheet name="Arizona Legends" sheetId="4" r:id="rId9"/>
    <sheet name="Happy Trails" sheetId="5" r:id="rId10"/>
    <sheet name="Copper Ridge" sheetId="6" r:id="rId11"/>
    <sheet name="Cochise Terrace" sheetId="7" r:id="rId12"/>
    <sheet name="Sunscape" sheetId="8" r:id="rId13"/>
    <sheet name="North Ranch" sheetId="9" r:id="rId14"/>
    <sheet name="Golden Vista" sheetId="10" r:id="rId15"/>
    <sheet name="Lynx Creek" sheetId="11" r:id="rId16"/>
    <sheet name="Country Roads" sheetId="13" r:id="rId17"/>
    <sheet name="Wagons West" sheetId="14" r:id="rId18"/>
    <sheet name="Greenfield Village" sheetId="15" r:id="rId19"/>
    <sheet name="Juniper Ridge" sheetId="16" r:id="rId20"/>
    <sheet name="Havasu Sales" sheetId="22" r:id="rId21"/>
    <sheet name="Palms Sale" sheetId="23" r:id="rId22"/>
    <sheet name="Sheet1" sheetId="24" r:id="rId23"/>
  </sheets>
  <definedNames>
    <definedName name="_xlnm._FilterDatabase" localSheetId="20" hidden="1">'Havasu Sales'!$A$2:$E$402</definedName>
    <definedName name="_xlnm._FilterDatabase" localSheetId="21" hidden="1">'Palms Sale'!$A$1:$F$151</definedName>
    <definedName name="_xlnm.Print_Area" localSheetId="3">'Salome Rates vs Rating'!$A$1:$H$9</definedName>
  </definedNames>
  <calcPr calcId="152511" iterate="1"/>
  <fileRecoveryPr autoRecover="0"/>
</workbook>
</file>

<file path=xl/calcChain.xml><?xml version="1.0" encoding="utf-8"?>
<calcChain xmlns="http://schemas.openxmlformats.org/spreadsheetml/2006/main">
  <c r="C24" i="23" l="1"/>
  <c r="C23" i="23"/>
  <c r="J14" i="23"/>
  <c r="R13" i="23"/>
  <c r="Q13" i="23"/>
  <c r="N13" i="23"/>
  <c r="O8" i="23"/>
  <c r="O7" i="23"/>
  <c r="O6" i="23"/>
  <c r="O5" i="23"/>
  <c r="O4" i="23"/>
  <c r="O3" i="23"/>
  <c r="O13" i="23" s="1"/>
  <c r="J196" i="22"/>
  <c r="H196" i="22"/>
  <c r="J169" i="22"/>
  <c r="H169" i="22"/>
  <c r="H107" i="22"/>
  <c r="G107" i="22"/>
  <c r="E35" i="22"/>
  <c r="I11" i="22"/>
  <c r="J11" i="22" s="1"/>
  <c r="P7" i="22"/>
  <c r="M7" i="22"/>
  <c r="K7" i="22"/>
  <c r="P6" i="22"/>
  <c r="K6" i="22"/>
  <c r="P5" i="22"/>
  <c r="K5" i="22"/>
  <c r="P4" i="22"/>
  <c r="K4" i="22"/>
  <c r="C23" i="16"/>
  <c r="C22" i="16"/>
  <c r="C21" i="16"/>
  <c r="C20" i="16"/>
  <c r="D15" i="15"/>
  <c r="D14" i="15"/>
  <c r="D13" i="15"/>
  <c r="D12" i="15"/>
  <c r="B17" i="14"/>
  <c r="B16" i="14"/>
  <c r="B15" i="14"/>
  <c r="B14" i="14"/>
  <c r="B13" i="14"/>
  <c r="B12" i="14"/>
  <c r="D62" i="13"/>
  <c r="D61" i="13"/>
  <c r="D60" i="13"/>
  <c r="D59" i="13"/>
  <c r="C51" i="13"/>
  <c r="D63" i="13" s="1"/>
  <c r="I65" i="10"/>
  <c r="I64" i="10"/>
  <c r="I63" i="10"/>
  <c r="I62" i="10"/>
  <c r="C10" i="9"/>
  <c r="C9" i="9"/>
  <c r="E8" i="9"/>
  <c r="C8" i="9"/>
  <c r="I16" i="8"/>
  <c r="I15" i="8"/>
  <c r="I14" i="8"/>
  <c r="I13" i="8"/>
  <c r="H80" i="1" s="1"/>
  <c r="H11" i="8"/>
  <c r="H10" i="8"/>
  <c r="H9" i="8"/>
  <c r="H8" i="8"/>
  <c r="H7" i="8"/>
  <c r="H6" i="8"/>
  <c r="H5" i="8"/>
  <c r="H3" i="8"/>
  <c r="H2" i="8"/>
  <c r="H1" i="8"/>
  <c r="I17" i="8" s="1"/>
  <c r="D173" i="7"/>
  <c r="D172" i="7"/>
  <c r="D171" i="7"/>
  <c r="D170" i="7"/>
  <c r="D174" i="7" s="1"/>
  <c r="D169" i="7"/>
  <c r="H92" i="7"/>
  <c r="I92" i="7" s="1"/>
  <c r="G91" i="7"/>
  <c r="G89" i="7"/>
  <c r="G87" i="7"/>
  <c r="G85" i="7"/>
  <c r="G83" i="7"/>
  <c r="G81" i="7"/>
  <c r="G79" i="7"/>
  <c r="G92" i="7" s="1"/>
  <c r="H77" i="7"/>
  <c r="I77" i="7" s="1"/>
  <c r="G77" i="7"/>
  <c r="K67" i="7"/>
  <c r="S59" i="7"/>
  <c r="S58" i="7"/>
  <c r="X57" i="7"/>
  <c r="R57" i="7"/>
  <c r="B57" i="6"/>
  <c r="B56" i="6"/>
  <c r="B55" i="6"/>
  <c r="B54" i="6"/>
  <c r="B58" i="6" s="1"/>
  <c r="B53" i="6"/>
  <c r="N340" i="5"/>
  <c r="N339" i="5"/>
  <c r="N338" i="5"/>
  <c r="N337" i="5"/>
  <c r="M334" i="5"/>
  <c r="M333" i="5"/>
  <c r="M332" i="5"/>
  <c r="M331" i="5"/>
  <c r="M328" i="5"/>
  <c r="M327" i="5"/>
  <c r="M326" i="5"/>
  <c r="M325" i="5"/>
  <c r="M324" i="5"/>
  <c r="M323" i="5"/>
  <c r="M320" i="5"/>
  <c r="M319" i="5"/>
  <c r="M318" i="5"/>
  <c r="N341" i="5" s="1"/>
  <c r="D166" i="4"/>
  <c r="D165" i="4"/>
  <c r="D164" i="4"/>
  <c r="D163" i="4"/>
  <c r="D167" i="4" s="1"/>
  <c r="G162" i="4"/>
  <c r="F162" i="4"/>
  <c r="D162" i="4"/>
  <c r="C32" i="3"/>
  <c r="C31" i="3"/>
  <c r="B80" i="2"/>
  <c r="A80" i="2"/>
  <c r="B41" i="2"/>
  <c r="A41" i="2"/>
  <c r="J35" i="21"/>
  <c r="H35" i="21"/>
  <c r="F35" i="21"/>
  <c r="O17" i="21"/>
  <c r="N17" i="21"/>
  <c r="M17" i="21"/>
  <c r="L17" i="21"/>
  <c r="K17" i="21"/>
  <c r="J17" i="21"/>
  <c r="I17" i="21"/>
  <c r="H17" i="21"/>
  <c r="G17" i="21"/>
  <c r="F17" i="21"/>
  <c r="B17" i="21"/>
  <c r="H9" i="19"/>
  <c r="G9" i="19"/>
  <c r="F9" i="19"/>
  <c r="E9" i="19"/>
  <c r="C9" i="19"/>
  <c r="S8" i="19"/>
  <c r="R8" i="19"/>
  <c r="P8" i="19"/>
  <c r="O8" i="19"/>
  <c r="M8" i="19"/>
  <c r="L8" i="19"/>
  <c r="S7" i="19"/>
  <c r="R7" i="19"/>
  <c r="P7" i="19"/>
  <c r="O7" i="19"/>
  <c r="M7" i="19"/>
  <c r="L7" i="19"/>
  <c r="S6" i="19"/>
  <c r="R6" i="19"/>
  <c r="P6" i="19"/>
  <c r="O6" i="19"/>
  <c r="M6" i="19"/>
  <c r="L6" i="19"/>
  <c r="S5" i="19"/>
  <c r="R5" i="19"/>
  <c r="P5" i="19"/>
  <c r="O5" i="19"/>
  <c r="M5" i="19"/>
  <c r="L5" i="19"/>
  <c r="S4" i="19"/>
  <c r="R4" i="19"/>
  <c r="P4" i="19"/>
  <c r="O4" i="19"/>
  <c r="M4" i="19"/>
  <c r="L4" i="19"/>
  <c r="S3" i="19"/>
  <c r="R3" i="19"/>
  <c r="P3" i="19"/>
  <c r="O3" i="19"/>
  <c r="M3" i="19"/>
  <c r="L3" i="19"/>
  <c r="S2" i="19"/>
  <c r="R2" i="19"/>
  <c r="P2" i="19"/>
  <c r="O2" i="19"/>
  <c r="M2" i="19"/>
  <c r="L2" i="19"/>
  <c r="T19" i="17"/>
  <c r="K19" i="17"/>
  <c r="D19" i="17"/>
  <c r="T18" i="17"/>
  <c r="K18" i="17"/>
  <c r="D18" i="17"/>
  <c r="D17" i="17"/>
  <c r="C14" i="17"/>
  <c r="T12" i="17"/>
  <c r="K12" i="17"/>
  <c r="D12" i="17"/>
  <c r="T9" i="17"/>
  <c r="K9" i="17"/>
  <c r="D9" i="17"/>
  <c r="T8" i="17"/>
  <c r="K8" i="17"/>
  <c r="D8" i="17"/>
  <c r="U7" i="17"/>
  <c r="D6" i="17"/>
  <c r="T5" i="17"/>
  <c r="K5" i="17"/>
  <c r="D5" i="17"/>
  <c r="U3" i="17"/>
  <c r="T3" i="17"/>
  <c r="K3" i="17"/>
  <c r="D3" i="17"/>
  <c r="C3" i="17"/>
  <c r="G18" i="29"/>
  <c r="G17" i="29"/>
  <c r="G16" i="29"/>
  <c r="G12" i="29"/>
  <c r="G9" i="29"/>
  <c r="G8" i="29"/>
  <c r="I6" i="29"/>
  <c r="G6" i="29"/>
  <c r="G5" i="29"/>
  <c r="L4" i="29"/>
  <c r="H4" i="29"/>
  <c r="H3" i="29"/>
  <c r="G3" i="29"/>
  <c r="C90" i="1"/>
  <c r="L89" i="1"/>
  <c r="D89" i="1"/>
  <c r="C89" i="1"/>
  <c r="D84" i="1"/>
  <c r="S80" i="1"/>
  <c r="Q80" i="1"/>
  <c r="O80" i="1"/>
  <c r="M80" i="1"/>
  <c r="K80" i="1"/>
  <c r="I80" i="1"/>
  <c r="G80" i="1"/>
  <c r="F80" i="1"/>
  <c r="E80" i="1"/>
  <c r="N18" i="1"/>
  <c r="F18" i="1"/>
  <c r="C18" i="1"/>
  <c r="K17" i="1"/>
  <c r="D17" i="1"/>
  <c r="D18" i="1" s="1"/>
  <c r="C17" i="1"/>
  <c r="S13" i="1"/>
  <c r="R13" i="1"/>
  <c r="Q13" i="1"/>
  <c r="L13" i="1"/>
  <c r="I13" i="1"/>
  <c r="H13" i="1"/>
  <c r="F13" i="1"/>
  <c r="E13" i="1"/>
  <c r="C13" i="1"/>
  <c r="I18" i="8" l="1"/>
  <c r="D64" i="13"/>
</calcChain>
</file>

<file path=xl/sharedStrings.xml><?xml version="1.0" encoding="utf-8"?>
<sst xmlns="http://schemas.openxmlformats.org/spreadsheetml/2006/main" count="3477" uniqueCount="2055">
  <si>
    <t>Property Name</t>
  </si>
  <si>
    <t>Address</t>
  </si>
  <si>
    <t>Website</t>
  </si>
  <si>
    <t>City</t>
  </si>
  <si>
    <t>Good Sam Rating</t>
  </si>
  <si>
    <t>Daily Rates</t>
  </si>
  <si>
    <t>Monthly Rates</t>
  </si>
  <si>
    <t>Annual Rates</t>
  </si>
  <si>
    <t>Recreational Facilities</t>
  </si>
  <si>
    <t>Other Amenities</t>
  </si>
  <si>
    <t>Unit Sales 2015</t>
  </si>
  <si>
    <t>Unit Sales 2014</t>
  </si>
  <si>
    <t>Unit Sales 2013</t>
  </si>
  <si>
    <t>Back In Lot Size</t>
  </si>
  <si>
    <t>Sale Price Range 2015</t>
  </si>
  <si>
    <t>Sale Price Range 2014</t>
  </si>
  <si>
    <t>Grocery Stores</t>
  </si>
  <si>
    <t>Gas Stations</t>
  </si>
  <si>
    <t>Price Ranges</t>
  </si>
  <si>
    <t>Havasu RV Resort</t>
  </si>
  <si>
    <t>1905 Victoria Farms Road</t>
  </si>
  <si>
    <t>Lake Havasu City</t>
  </si>
  <si>
    <t>www.havasurvresort.com</t>
  </si>
  <si>
    <t>Population 50</t>
  </si>
  <si>
    <t>Population 100</t>
  </si>
  <si>
    <t>Population 200</t>
  </si>
  <si>
    <t>10/10/9.5</t>
  </si>
  <si>
    <t xml:space="preserve">Horseshoes </t>
  </si>
  <si>
    <t xml:space="preserve">Recreation Room/Area </t>
  </si>
  <si>
    <t xml:space="preserve">Hiking Trails </t>
  </si>
  <si>
    <t xml:space="preserve">Planned Activities </t>
  </si>
  <si>
    <t xml:space="preserve">Local Tours </t>
  </si>
  <si>
    <t xml:space="preserve">Golf Nearby </t>
  </si>
  <si>
    <t xml:space="preserve">Putting Green </t>
  </si>
  <si>
    <t>Equipped Pavilion</t>
  </si>
  <si>
    <t xml:space="preserve">Cable TV </t>
  </si>
  <si>
    <t xml:space="preserve">Laundry </t>
  </si>
  <si>
    <t xml:space="preserve">Patios </t>
  </si>
  <si>
    <t>Picnic Tables</t>
  </si>
  <si>
    <t>Date Opened</t>
  </si>
  <si>
    <t>Number of Sites</t>
  </si>
  <si>
    <t>Pool (2)</t>
  </si>
  <si>
    <t>Hot Tub (2)</t>
  </si>
  <si>
    <t>Bocce Ball</t>
  </si>
  <si>
    <t>Recreation Hall (2)</t>
  </si>
  <si>
    <t>3 developer</t>
  </si>
  <si>
    <t>59,900 developer</t>
  </si>
  <si>
    <t>1 Park Model lot</t>
  </si>
  <si>
    <t>Park model lot 145,000</t>
  </si>
  <si>
    <t>Bare Lots 44,900 - 99,900</t>
  </si>
  <si>
    <t>#115 Back-In Lot</t>
  </si>
  <si>
    <t>#265 Back In water feature Lot</t>
  </si>
  <si>
    <t>#231 Back In water feature Lot</t>
  </si>
  <si>
    <t>#80 Back-In Perimeter Lot (park models allowed)</t>
  </si>
  <si>
    <t>#393 Developer Owned Lot (Only 3 great lots left to choose from at this price)</t>
  </si>
  <si>
    <t>#359 Back-In Lot</t>
  </si>
  <si>
    <t>#283 Oversized Back-In Motorcoach Lot (Owner will finance!)</t>
  </si>
  <si>
    <t>#279 Oversized Back-In Motorcoach Lot</t>
  </si>
  <si>
    <t>#281 Oversized Back-In Motorcoach Lot</t>
  </si>
  <si>
    <t>#302 Back-In Perimeter Lot</t>
  </si>
  <si>
    <t>#386 Back-In water feature lot</t>
  </si>
  <si>
    <t>#269 Back-In Motorcoach Lot on the wash</t>
  </si>
  <si>
    <t>#174 Extra Large Back In Motorcoach Lot</t>
  </si>
  <si>
    <t>#298 Oversized perimeter view lot!</t>
  </si>
  <si>
    <t>#68 Pull-In Motorcoach Lot</t>
  </si>
  <si>
    <t>#277 Huge Motorcoach Lot</t>
  </si>
  <si>
    <t>#274 Extra Large Back In Motorcoach Lot</t>
  </si>
  <si>
    <t>#341 Large Back-In Lot</t>
  </si>
  <si>
    <t>#101 Back In End Lot</t>
  </si>
  <si>
    <t>#1 Back In Perimeter Lot (Owner Will Finance)</t>
  </si>
  <si>
    <t>#126 Oversized back-In Lot</t>
  </si>
  <si>
    <t>#241 Back-In Lot on water feature</t>
  </si>
  <si>
    <t>#226 (Great New Price!) Back In water feature Lot</t>
  </si>
  <si>
    <t>#46 Pull-In Motorcoach Lot</t>
  </si>
  <si>
    <t>#390 Back in water feature lot</t>
  </si>
  <si>
    <t>#57 Pull-In Motorcoach Lot</t>
  </si>
  <si>
    <t>#266 Back-In Lot</t>
  </si>
  <si>
    <t>#54 Pull-In or Back-In Motorcoach Lot</t>
  </si>
  <si>
    <t>#166 Extra Large Back-In Lot on the wash</t>
  </si>
  <si>
    <t>#338 Back-In pool view lot</t>
  </si>
  <si>
    <t>#342 Oversized Back-In Lot</t>
  </si>
  <si>
    <t>#311 Back In Perimeter Lot</t>
  </si>
  <si>
    <t>#211 Back-In Perimeter Lot</t>
  </si>
  <si>
    <t>#323 Oversized Back-In Motorcoach Lot</t>
  </si>
  <si>
    <t>Lots with structures</t>
  </si>
  <si>
    <t>Bare Lots</t>
  </si>
  <si>
    <t>Park Model Lots</t>
  </si>
  <si>
    <t>#170</t>
  </si>
  <si>
    <t>HOA Dues</t>
  </si>
  <si>
    <t>98 per month</t>
  </si>
  <si>
    <t>#374 Developer Owned</t>
  </si>
  <si>
    <t>#375 Developer Owned</t>
  </si>
  <si>
    <t>Casita Lots 74,900 - 169,900</t>
  </si>
  <si>
    <t>17 Bare Lots</t>
  </si>
  <si>
    <t>17 Casita Lots</t>
  </si>
  <si>
    <t>Weekly Rates</t>
  </si>
  <si>
    <t>NA</t>
  </si>
  <si>
    <t>Golf Courses</t>
  </si>
  <si>
    <t>Shopping Centers</t>
  </si>
  <si>
    <t>Lakes</t>
  </si>
  <si>
    <t>Movie Theaters</t>
  </si>
  <si>
    <t>LISTINGS - Jeff and Michelle Dawson</t>
  </si>
  <si>
    <t>Sale Price Range 2013</t>
  </si>
  <si>
    <t>Florence</t>
  </si>
  <si>
    <t>Arizona Legends RV Resort</t>
  </si>
  <si>
    <t>Benson</t>
  </si>
  <si>
    <t>Casa Grande</t>
  </si>
  <si>
    <t xml:space="preserve">Surprise </t>
  </si>
  <si>
    <t>Villages at Lynx Creek</t>
  </si>
  <si>
    <t>Copper Ridge RV Resort</t>
  </si>
  <si>
    <t>Wellton</t>
  </si>
  <si>
    <t>Congress</t>
  </si>
  <si>
    <t>Happy Trails RV Resort</t>
  </si>
  <si>
    <t>Golden Vista RV Resort</t>
  </si>
  <si>
    <t>Apache Junction</t>
  </si>
  <si>
    <t>The Palms</t>
  </si>
  <si>
    <t>Yuma</t>
  </si>
  <si>
    <t>Tucson</t>
  </si>
  <si>
    <t>Greenfield Village</t>
  </si>
  <si>
    <t>Mesa</t>
  </si>
  <si>
    <t>Show Low</t>
  </si>
  <si>
    <t>Juniper Ridge RV Resort</t>
  </si>
  <si>
    <t>Country Roads</t>
  </si>
  <si>
    <t>http://www.desertgardensrvpark.com/html/rates.html</t>
  </si>
  <si>
    <t>$43 - $64 Peak</t>
  </si>
  <si>
    <t>$230 - $355 Peak</t>
  </si>
  <si>
    <t>$450 - $682</t>
  </si>
  <si>
    <t>6 months - 12% Discount - $3117</t>
  </si>
  <si>
    <t>10/9.5/10</t>
  </si>
  <si>
    <t xml:space="preserve">    Heated Pool</t>
  </si>
  <si>
    <t xml:space="preserve">    Whirlpool</t>
  </si>
  <si>
    <t xml:space="preserve">    Horseshoes</t>
  </si>
  <si>
    <t xml:space="preserve">    Rec Hall</t>
  </si>
  <si>
    <t xml:space="preserve">    Game Room</t>
  </si>
  <si>
    <t xml:space="preserve">    Planned Activities</t>
  </si>
  <si>
    <t xml:space="preserve">    Pavilion</t>
  </si>
  <si>
    <t xml:space="preserve">    Exercise Room</t>
  </si>
  <si>
    <t xml:space="preserve">    Nature Trails</t>
  </si>
  <si>
    <t xml:space="preserve">    Road Condition (Good)</t>
  </si>
  <si>
    <t xml:space="preserve">    Road Type (All Weather)</t>
  </si>
  <si>
    <t xml:space="preserve">    Restroom and Showers</t>
  </si>
  <si>
    <t xml:space="preserve">    Laundry</t>
  </si>
  <si>
    <t xml:space="preserve">    Control Access Gate</t>
  </si>
  <si>
    <t xml:space="preserve">    Escort to Site</t>
  </si>
  <si>
    <t xml:space="preserve">    RV Storage</t>
  </si>
  <si>
    <t xml:space="preserve">    Self-Service RV Wash</t>
  </si>
  <si>
    <t xml:space="preserve">    Restrooms</t>
  </si>
  <si>
    <t>87.50 per month</t>
  </si>
  <si>
    <t>March Nelson</t>
  </si>
  <si>
    <t>520-450-2966</t>
  </si>
  <si>
    <t>desertgardens@cgmailbox.com</t>
  </si>
  <si>
    <t>Walmart or Target</t>
  </si>
  <si>
    <t>RV Parks 25 Miles</t>
  </si>
  <si>
    <t>RV Parks 50 Miles</t>
  </si>
  <si>
    <t>Walmart 2 Miles</t>
  </si>
  <si>
    <t>Casino</t>
  </si>
  <si>
    <t>2 - CA and Parker</t>
  </si>
  <si>
    <t>Shops at Lake Havasu and downtown</t>
  </si>
  <si>
    <t>Lake Havasu - 19,300 acres</t>
  </si>
  <si>
    <t>Number of RV Sites Listed for Sale</t>
  </si>
  <si>
    <t>Livability (Area Vibes)</t>
  </si>
  <si>
    <t>Amenities (Area Vibes)</t>
  </si>
  <si>
    <t>A+</t>
  </si>
  <si>
    <t>B</t>
  </si>
  <si>
    <t>Quality of Life (CLR Search)</t>
  </si>
  <si>
    <t>Restaurants (Trip Advisor)</t>
  </si>
  <si>
    <t>Hotels (Trip Advisor)</t>
  </si>
  <si>
    <t>Things to Do (Trip Advisor)</t>
  </si>
  <si>
    <t>Realtor</t>
  </si>
  <si>
    <t>Primary Road</t>
  </si>
  <si>
    <t>AZ 95</t>
  </si>
  <si>
    <t>Interstate</t>
  </si>
  <si>
    <t>I-40</t>
  </si>
  <si>
    <t>Distance to Interstate</t>
  </si>
  <si>
    <t>20 miles</t>
  </si>
  <si>
    <t>AZ 79</t>
  </si>
  <si>
    <t>I-10</t>
  </si>
  <si>
    <t>28 miles</t>
  </si>
  <si>
    <t>Walmart 8 Miles</t>
  </si>
  <si>
    <t>None</t>
  </si>
  <si>
    <t>B+</t>
  </si>
  <si>
    <t>A</t>
  </si>
  <si>
    <t>Average Market Home Sale Price - Trulia</t>
  </si>
  <si>
    <t>Average Market Home Rental - Trulia</t>
  </si>
  <si>
    <t>Average Market Home Value - CLR</t>
  </si>
  <si>
    <t>Population (CLR)</t>
  </si>
  <si>
    <t>Cost of Living (Area Vibes)</t>
  </si>
  <si>
    <t>Crime (Area Vibes)</t>
  </si>
  <si>
    <t>D+</t>
  </si>
  <si>
    <t>9.5/9.5/9</t>
  </si>
  <si>
    <t>40 x 50</t>
  </si>
  <si>
    <t xml:space="preserve">    Outdoor Games</t>
  </si>
  <si>
    <t xml:space="preserve">    Shuffleboard</t>
  </si>
  <si>
    <t xml:space="preserve">    Putting Green</t>
  </si>
  <si>
    <t xml:space="preserve">    Cable</t>
  </si>
  <si>
    <t xml:space="preserve">    Onsite Rentals (3)</t>
  </si>
  <si>
    <t>10/9.0/9.0</t>
  </si>
  <si>
    <t xml:space="preserve">    Pickle Ball</t>
  </si>
  <si>
    <t xml:space="preserve">    Road Type (Paved)</t>
  </si>
  <si>
    <t xml:space="preserve">    Metered LP Gas</t>
  </si>
  <si>
    <t xml:space="preserve">    Spiritual Services</t>
  </si>
  <si>
    <t>6.5/8.5/9.0</t>
  </si>
  <si>
    <t xml:space="preserve">    Restroom/Showers ($)</t>
  </si>
  <si>
    <t xml:space="preserve">    Ice</t>
  </si>
  <si>
    <t xml:space="preserve">    Restrooms $</t>
  </si>
  <si>
    <t>55+</t>
  </si>
  <si>
    <t>4 swimming pools with hot tubs, showers, bath rooms</t>
  </si>
  <si>
    <t>Horseshoes</t>
  </si>
  <si>
    <t>Clubhouse with Kitchen</t>
  </si>
  <si>
    <t>Rec Hall</t>
  </si>
  <si>
    <t>Laundry (7)</t>
  </si>
  <si>
    <t>Cable TV</t>
  </si>
  <si>
    <t>Game Room</t>
  </si>
  <si>
    <t>Putt Putt Golf</t>
  </si>
  <si>
    <t>Activity Rooms</t>
  </si>
  <si>
    <t>Shuffle Board</t>
  </si>
  <si>
    <t>Pickle ball</t>
  </si>
  <si>
    <t>$50 per month</t>
  </si>
  <si>
    <t>203 Mesa</t>
  </si>
  <si>
    <t>Park Model w/ lot</t>
  </si>
  <si>
    <t>205 Saguaro Dr.</t>
  </si>
  <si>
    <t>Lot with shed</t>
  </si>
  <si>
    <t>318 Ocotillo</t>
  </si>
  <si>
    <t>101-103 Hedge</t>
  </si>
  <si>
    <t>Park Model w/2 lots</t>
  </si>
  <si>
    <t>108 Gila</t>
  </si>
  <si>
    <t>Park Model w/lot</t>
  </si>
  <si>
    <t>106-108 Cholla</t>
  </si>
  <si>
    <t>115-177 Hedge</t>
  </si>
  <si>
    <t>210 Palo Verde</t>
  </si>
  <si>
    <t>Lot with awning, concrete, shed</t>
  </si>
  <si>
    <t>107 Gila</t>
  </si>
  <si>
    <t>Lot</t>
  </si>
  <si>
    <t>319 Ocotilla</t>
  </si>
  <si>
    <t>107 Hedge</t>
  </si>
  <si>
    <t>123 East Mesquite</t>
  </si>
  <si>
    <t>322 Palo Verde</t>
  </si>
  <si>
    <t>407-409 Palo Verde</t>
  </si>
  <si>
    <t>Lot with awning, shed</t>
  </si>
  <si>
    <t>102 &amp; 104 Hedge</t>
  </si>
  <si>
    <t>2 lots with sheds</t>
  </si>
  <si>
    <t>3600 N Montana Ave</t>
  </si>
  <si>
    <t>Park model w/lot</t>
  </si>
  <si>
    <t>406 Ocotillo</t>
  </si>
  <si>
    <t>516 Saguaro Dr.</t>
  </si>
  <si>
    <t>314 Gila</t>
  </si>
  <si>
    <t>329, 327 E Ocotillo Drive</t>
  </si>
  <si>
    <t>Caliente Casa Del Sol &amp; Tierra Del Sol</t>
  </si>
  <si>
    <t>Lot Number</t>
  </si>
  <si>
    <t>fnt/side ft. (apprx)</t>
  </si>
  <si>
    <t>Sq. Feet (actual)</t>
  </si>
  <si>
    <t>List Price</t>
  </si>
  <si>
    <t>40×83</t>
  </si>
  <si>
    <t>40×80</t>
  </si>
  <si>
    <t>40 x 77</t>
  </si>
  <si>
    <t>30 x 76</t>
  </si>
  <si>
    <t>7-Park Model</t>
  </si>
  <si>
    <t>30 x 82</t>
  </si>
  <si>
    <t>35 x 82</t>
  </si>
  <si>
    <t>35 x 92</t>
  </si>
  <si>
    <t>35 x 102</t>
  </si>
  <si>
    <t>35 x 91</t>
  </si>
  <si>
    <t>35 x 76</t>
  </si>
  <si>
    <t>35 x 71</t>
  </si>
  <si>
    <t>22-SPECIAL</t>
  </si>
  <si>
    <t>40 x 60</t>
  </si>
  <si>
    <t>23-SPECIAL</t>
  </si>
  <si>
    <t>24-SPECIAL</t>
  </si>
  <si>
    <t>25-SPECIAL</t>
  </si>
  <si>
    <t>27-SPECIAL</t>
  </si>
  <si>
    <t>44 x 58</t>
  </si>
  <si>
    <t>28-SPECIAL</t>
  </si>
  <si>
    <t>54 x 60</t>
  </si>
  <si>
    <t>29-SPECIAL</t>
  </si>
  <si>
    <t>31-SPECIAL</t>
  </si>
  <si>
    <t>33-SPECIAL</t>
  </si>
  <si>
    <t>35-Park Model</t>
  </si>
  <si>
    <t>164 x 104</t>
  </si>
  <si>
    <t>50 x 51</t>
  </si>
  <si>
    <t>44 x 60</t>
  </si>
  <si>
    <t>41 x 60</t>
  </si>
  <si>
    <t>56 x 60</t>
  </si>
  <si>
    <t>91 x 50</t>
  </si>
  <si>
    <t>100 x 50</t>
  </si>
  <si>
    <t>137 x 99</t>
  </si>
  <si>
    <t>35 x 109</t>
  </si>
  <si>
    <t>37 x 119</t>
  </si>
  <si>
    <t>73×218</t>
  </si>
  <si>
    <t>35 x 83</t>
  </si>
  <si>
    <t>36 x 79</t>
  </si>
  <si>
    <t>35 x 72</t>
  </si>
  <si>
    <t>30 x 72</t>
  </si>
  <si>
    <t>30 x 81</t>
  </si>
  <si>
    <t>31 x 66</t>
  </si>
  <si>
    <t>91 x 50 x 67</t>
  </si>
  <si>
    <t>105 x 50 x 60</t>
  </si>
  <si>
    <t>35 x 60 x 94</t>
  </si>
  <si>
    <t>35 x 94 x 66</t>
  </si>
  <si>
    <t>35 x 85 x 85</t>
  </si>
  <si>
    <t>37 x 69</t>
  </si>
  <si>
    <t>37 x 77</t>
  </si>
  <si>
    <t>37 x 85</t>
  </si>
  <si>
    <t>37 x 93</t>
  </si>
  <si>
    <t>37 x 101</t>
  </si>
  <si>
    <t>Swimming Pool</t>
  </si>
  <si>
    <t>Hot Tub</t>
  </si>
  <si>
    <t>Clubhouse</t>
  </si>
  <si>
    <t>Meeting/dining room</t>
  </si>
  <si>
    <t>Showers/baths</t>
  </si>
  <si>
    <t>55 +</t>
  </si>
  <si>
    <t>Off I-10</t>
  </si>
  <si>
    <t>Walmart in town</t>
  </si>
  <si>
    <t>17200 W Bell Road 1123</t>
  </si>
  <si>
    <t>Surprise, AZ 85374</t>
  </si>
  <si>
    <t>Active / 5268089</t>
  </si>
  <si>
    <t>Surprise</t>
  </si>
  <si>
    <t>41.93 x 62.5</t>
  </si>
  <si>
    <t>17200 W Bell Road 1412</t>
  </si>
  <si>
    <t>Active / 4739480</t>
  </si>
  <si>
    <t>64.80 x 85.11 x 98.25 x</t>
  </si>
  <si>
    <t>17200 W BELL Road 1344</t>
  </si>
  <si>
    <t>Active / 4666827</t>
  </si>
  <si>
    <t>IRR</t>
  </si>
  <si>
    <t>17200 W BELL Road 1756</t>
  </si>
  <si>
    <t>Active / 5328068</t>
  </si>
  <si>
    <t>46.26 X 63.45</t>
  </si>
  <si>
    <t>17200 W Bell Road 1051</t>
  </si>
  <si>
    <t>Active / 5344136</t>
  </si>
  <si>
    <t>60x62.5</t>
  </si>
  <si>
    <t>17200 W BELL Road 1536</t>
  </si>
  <si>
    <t>Active / 5378101</t>
  </si>
  <si>
    <t>62.5 X43</t>
  </si>
  <si>
    <t>Surprise Realty</t>
  </si>
  <si>
    <t>17200 W BELL Road 646</t>
  </si>
  <si>
    <t>Active / 5366861</t>
  </si>
  <si>
    <t>17200 W BELL Road 1050</t>
  </si>
  <si>
    <t>Active / 5338674</t>
  </si>
  <si>
    <t>53 X 62.5</t>
  </si>
  <si>
    <t>17200 W BELL Road 1420</t>
  </si>
  <si>
    <t>Active / 5356059</t>
  </si>
  <si>
    <t>45 x 82</t>
  </si>
  <si>
    <t>17200 W BELL Road 1410</t>
  </si>
  <si>
    <t>Active / 5237245</t>
  </si>
  <si>
    <t>45 x 63</t>
  </si>
  <si>
    <t>17200 W BELL Road 351</t>
  </si>
  <si>
    <t>Active / 5348352</t>
  </si>
  <si>
    <t>61 x 42</t>
  </si>
  <si>
    <t>17200 W BELL Road 1239</t>
  </si>
  <si>
    <t>Active / 5404683</t>
  </si>
  <si>
    <t>42.5' X 62.5'</t>
  </si>
  <si>
    <t>17200 W BELL Road 1473</t>
  </si>
  <si>
    <t>Active / 4827251</t>
  </si>
  <si>
    <t>40 X 62</t>
  </si>
  <si>
    <t>17200 W BELL Road 1171</t>
  </si>
  <si>
    <t>Active / 5391872</t>
  </si>
  <si>
    <t>48 x 63</t>
  </si>
  <si>
    <t>17200 W BELL Road 1505</t>
  </si>
  <si>
    <t>Active / 5316025</t>
  </si>
  <si>
    <t>63' X 42.5'</t>
  </si>
  <si>
    <t>17200 W BELL Road 684</t>
  </si>
  <si>
    <t>Active / 5185319</t>
  </si>
  <si>
    <t>17200 W BELL Road 1198</t>
  </si>
  <si>
    <t>Active / 5344114</t>
  </si>
  <si>
    <t>42 x 73</t>
  </si>
  <si>
    <t>17200 W BELL Road 1062</t>
  </si>
  <si>
    <t>Active / 5199049</t>
  </si>
  <si>
    <t>17200 W BELL Road 645</t>
  </si>
  <si>
    <t>Active / 5366860</t>
  </si>
  <si>
    <t>17200 W BELL Road 1419</t>
  </si>
  <si>
    <t>Active / 5240418</t>
  </si>
  <si>
    <t>83 X 46</t>
  </si>
  <si>
    <t>17200 W BELL Road 1507</t>
  </si>
  <si>
    <t>Active / 5083119</t>
  </si>
  <si>
    <t>41 x 63</t>
  </si>
  <si>
    <t>17200 W BELL Road 1259</t>
  </si>
  <si>
    <t>Active / 5226285</t>
  </si>
  <si>
    <t>17200 W BELL Road 1356</t>
  </si>
  <si>
    <t>Active / 5432151</t>
  </si>
  <si>
    <t>62.5 X 50</t>
  </si>
  <si>
    <t>17200 W BELL Road 677</t>
  </si>
  <si>
    <t>Active / 5358310</t>
  </si>
  <si>
    <t>42 x 64</t>
  </si>
  <si>
    <t>17200 W BELL Road 675</t>
  </si>
  <si>
    <t>Active / 5176767</t>
  </si>
  <si>
    <t>41.39 x 63.79</t>
  </si>
  <si>
    <t>17200 W BELL Road 1500</t>
  </si>
  <si>
    <t>Active / 5373347</t>
  </si>
  <si>
    <t>41 x 62</t>
  </si>
  <si>
    <t>17200 W BELL Road 785</t>
  </si>
  <si>
    <t>Active / 4876815</t>
  </si>
  <si>
    <t>17200 W BELL Road 1390</t>
  </si>
  <si>
    <t>Active / 5403908</t>
  </si>
  <si>
    <t>54 x 63</t>
  </si>
  <si>
    <t>17200 W BELL Road 202</t>
  </si>
  <si>
    <t>Active / 5366310</t>
  </si>
  <si>
    <t>62.5 X 44</t>
  </si>
  <si>
    <t>17200 W BELL Road 1495</t>
  </si>
  <si>
    <t>Active / 5317055</t>
  </si>
  <si>
    <t>40 x 63</t>
  </si>
  <si>
    <t>17200 W BELL Road 1469</t>
  </si>
  <si>
    <t>Active / 4970896</t>
  </si>
  <si>
    <t>50 X 62.5</t>
  </si>
  <si>
    <t>17200 W Bell Road 1506</t>
  </si>
  <si>
    <t>Active / 4736795</t>
  </si>
  <si>
    <t>17200 W BELL Road 993</t>
  </si>
  <si>
    <t>Active / 5330821</t>
  </si>
  <si>
    <t>40.00' X 62.50'</t>
  </si>
  <si>
    <t>17200 W BELL Road 1471</t>
  </si>
  <si>
    <t>Active / 5339446</t>
  </si>
  <si>
    <t>62.5 X42.5</t>
  </si>
  <si>
    <t>17200 W BELL Road 431</t>
  </si>
  <si>
    <t>Active / 5370464</t>
  </si>
  <si>
    <t>43' X 62'</t>
  </si>
  <si>
    <t>17200 W BELL Road 1235</t>
  </si>
  <si>
    <t>Active / 5417326</t>
  </si>
  <si>
    <t>42 x 63</t>
  </si>
  <si>
    <t>17200 W BELL Road 751</t>
  </si>
  <si>
    <t>Active / 5216431</t>
  </si>
  <si>
    <t>39 x 63 Irregular</t>
  </si>
  <si>
    <t>17200 W BELL Road 122</t>
  </si>
  <si>
    <t>Active / 4664137</t>
  </si>
  <si>
    <t>40 x 62</t>
  </si>
  <si>
    <t>17200 W BELL Road 193</t>
  </si>
  <si>
    <t>Active / 5341258</t>
  </si>
  <si>
    <t>41 X 63 Irregular</t>
  </si>
  <si>
    <t>17200 W BELL Road 161</t>
  </si>
  <si>
    <t>Active / 4688274</t>
  </si>
  <si>
    <t>17200 W BELL Road 1528</t>
  </si>
  <si>
    <t>Active / 5366359</t>
  </si>
  <si>
    <t>62.5 X 40.7</t>
  </si>
  <si>
    <t>17200 W BELL Road 338</t>
  </si>
  <si>
    <t>Active / 5405033</t>
  </si>
  <si>
    <t>17200 W BELL Road 608</t>
  </si>
  <si>
    <t>Active / 5159415</t>
  </si>
  <si>
    <t>42 X 62.5</t>
  </si>
  <si>
    <t>17200 W Bell Road 214</t>
  </si>
  <si>
    <t>Active / 5344129</t>
  </si>
  <si>
    <t>irregular</t>
  </si>
  <si>
    <t>17200 W BELL Road 295</t>
  </si>
  <si>
    <t>Active / 5355354</t>
  </si>
  <si>
    <t>17200 W BELL Road 220</t>
  </si>
  <si>
    <t>Active / 5165177</t>
  </si>
  <si>
    <t>42.5 X62</t>
  </si>
  <si>
    <t>17200 W BELL Road 1168</t>
  </si>
  <si>
    <t>Active / 4664060</t>
  </si>
  <si>
    <t>17200 W BELL Road 661</t>
  </si>
  <si>
    <t>Active / 5390291</t>
  </si>
  <si>
    <t>62.5 X 53.5</t>
  </si>
  <si>
    <t>17200 W BELL Road 242</t>
  </si>
  <si>
    <t>Active / 5341284</t>
  </si>
  <si>
    <t>55 x 63 Irregular</t>
  </si>
  <si>
    <t>17200 W Bell Road 42</t>
  </si>
  <si>
    <t>Active / 5344120</t>
  </si>
  <si>
    <t>17200 W Bell Road 81</t>
  </si>
  <si>
    <t>Active / 5344127</t>
  </si>
  <si>
    <t>17200 W Bell Road 1780</t>
  </si>
  <si>
    <t>Active / 5344138</t>
  </si>
  <si>
    <t>47.5x62.5</t>
  </si>
  <si>
    <t>17200 W BELL Road 196</t>
  </si>
  <si>
    <t>Active / 5251856</t>
  </si>
  <si>
    <t>62.5 X 45</t>
  </si>
  <si>
    <t>17200 W BELL Road 847</t>
  </si>
  <si>
    <t>Active / 5070215</t>
  </si>
  <si>
    <t>43 x 63 Irregular</t>
  </si>
  <si>
    <t>17200 W BELL Road 1150</t>
  </si>
  <si>
    <t>Active / 5400713</t>
  </si>
  <si>
    <t>50 x 62</t>
  </si>
  <si>
    <t>17200 W BELL Road 654</t>
  </si>
  <si>
    <t>Active / 4269361</t>
  </si>
  <si>
    <t>17200 W BELL Road 100</t>
  </si>
  <si>
    <t>Active / 5248657</t>
  </si>
  <si>
    <t>42 x 63 Irregular</t>
  </si>
  <si>
    <t>17200 W BELL Road 1009</t>
  </si>
  <si>
    <t>Active / 5392509</t>
  </si>
  <si>
    <t>65 X 45</t>
  </si>
  <si>
    <t>All information is deemed reliable but not guaranteed. The listings on this site are displayed courtesy of the IDX program of ARMLS and may not be the listi</t>
  </si>
  <si>
    <t xml:space="preserve"> </t>
  </si>
  <si>
    <t>[Click here to mark this listing as Saved] [Click here to mark this listing as Hidden by Consumer]</t>
  </si>
  <si>
    <t xml:space="preserve">    Olympic-size Heated Pool with 2 adjacent Jacuzzis (1 indoor and 1 outdoor)</t>
  </si>
  <si>
    <t xml:space="preserve">    Fitness Center (located at the TownCenter)</t>
  </si>
  <si>
    <t xml:space="preserve">    3 Additional Pools located throughout the resort</t>
  </si>
  <si>
    <t xml:space="preserve">    7 Jacuzzis </t>
  </si>
  <si>
    <t xml:space="preserve">    6 Lighted Tennis Courts</t>
  </si>
  <si>
    <t xml:space="preserve">    Pickleball &amp; Horseshoe Courts</t>
  </si>
  <si>
    <t xml:space="preserve">    Shuffle Board Courts</t>
  </si>
  <si>
    <t xml:space="preserve">    Pool Tables </t>
  </si>
  <si>
    <t xml:space="preserve">    On-Site Post Office (located at the TownCenter)</t>
  </si>
  <si>
    <t xml:space="preserve">    Library (located at the TownCenter)</t>
  </si>
  <si>
    <t xml:space="preserve">    4 Neighborhood Centers</t>
  </si>
  <si>
    <t xml:space="preserve">    Restaurant</t>
  </si>
  <si>
    <t xml:space="preserve">    18-Hole 72 Par Golf Course</t>
  </si>
  <si>
    <t>42 x 65</t>
  </si>
  <si>
    <t>Mountain View RV Resort</t>
  </si>
  <si>
    <t xml:space="preserve">Salome </t>
  </si>
  <si>
    <t>10/10/10.0</t>
  </si>
  <si>
    <t>F</t>
  </si>
  <si>
    <t>AZ 60</t>
  </si>
  <si>
    <t>1 (21 miles)</t>
  </si>
  <si>
    <t>1 (closed?)</t>
  </si>
  <si>
    <t>Alamo Lake State Park (38 Miles)</t>
  </si>
  <si>
    <t>Lake Pleasant</t>
  </si>
  <si>
    <t>C+</t>
  </si>
  <si>
    <t>D</t>
  </si>
  <si>
    <t>AZ 303</t>
  </si>
  <si>
    <t>14 miles</t>
  </si>
  <si>
    <t>AZ 69</t>
  </si>
  <si>
    <t>I-17</t>
  </si>
  <si>
    <t>34 Miles</t>
  </si>
  <si>
    <t>I-8</t>
  </si>
  <si>
    <t>1 Mile</t>
  </si>
  <si>
    <t>No amenities</t>
  </si>
  <si>
    <t>Gravel sites</t>
  </si>
  <si>
    <t>Block wall around lots</t>
  </si>
  <si>
    <t>Houses built on some lots</t>
  </si>
  <si>
    <t>AZ89</t>
  </si>
  <si>
    <t>54 Miles</t>
  </si>
  <si>
    <t>AZ60</t>
  </si>
  <si>
    <t>28 Miles</t>
  </si>
  <si>
    <t>Close</t>
  </si>
  <si>
    <t>17 Miles</t>
  </si>
  <si>
    <t>48 Miles</t>
  </si>
  <si>
    <t>http://calientecasadesol.com/</t>
  </si>
  <si>
    <t>$350 - $400 by owner</t>
  </si>
  <si>
    <t>http://arizonalegendsrv.com/</t>
  </si>
  <si>
    <r>
      <t>Manager</t>
    </r>
    <r>
      <rPr>
        <sz val="11"/>
        <color theme="1"/>
        <rFont val="Calibri"/>
        <family val="2"/>
        <scheme val="minor"/>
      </rPr>
      <t xml:space="preserve"> 520-204-0251</t>
    </r>
  </si>
  <si>
    <t>Manager</t>
  </si>
  <si>
    <t>$ 41 Winter</t>
  </si>
  <si>
    <t>$246 Winter</t>
  </si>
  <si>
    <t>$458 Winter</t>
  </si>
  <si>
    <t>Lot # 82                             5476 s.f.                          $29,000 </t>
  </si>
  <si>
    <r>
      <t>​</t>
    </r>
    <r>
      <rPr>
        <sz val="11"/>
        <color rgb="FF800080"/>
        <rFont val="Calibri"/>
        <family val="2"/>
        <scheme val="minor"/>
      </rPr>
      <t>Lot # 84                               6460 s.f.                           $26,000</t>
    </r>
  </si>
  <si>
    <t>Lot # 85                               5729 s.f.                           $23,000</t>
  </si>
  <si>
    <t>Lot # 86                               5000 s.f.                           $27,000</t>
  </si>
  <si>
    <t>Lot # 93                               5002 s.f.                           $23,000 </t>
  </si>
  <si>
    <t>Lot # 94                               5178 s.f.                           $24,000</t>
  </si>
  <si>
    <t>Lot # 104                             5001 s.f.                            $28,000 </t>
  </si>
  <si>
    <t>Lot # 105                             5202 s.f                             $30,000 </t>
  </si>
  <si>
    <t>​Lot # 108                             5001 s.f.                            SOLD</t>
  </si>
  <si>
    <t>Lot # 109                             5040 s.f.                            $26,000</t>
  </si>
  <si>
    <t>Lot # 110                             5040 s.f.                            SOLD</t>
  </si>
  <si>
    <t>Lot # 111                             6649 s.f.                            $26,000</t>
  </si>
  <si>
    <t>Lot # 113                             5180 s.f.                            $23,000</t>
  </si>
  <si>
    <t>Lot # 114                             5175 s.f.                            $23,000</t>
  </si>
  <si>
    <t>Lot # 115                             5175 s.f.                            $25,000</t>
  </si>
  <si>
    <t>Lot # 116                             5040 s.f.                            $31,000</t>
  </si>
  <si>
    <t>Lot # 117                             6230 s.f.                            $33,000</t>
  </si>
  <si>
    <t>Lot # 118                             5250 s.f.                            $22,000</t>
  </si>
  <si>
    <t>Lot # 119                             5250 s.f.                            $22,000</t>
  </si>
  <si>
    <t>Lot # 120                             6230 s.f.                            $25,000</t>
  </si>
  <si>
    <t>Lot # 123                             5625 s.f.                            $29,000</t>
  </si>
  <si>
    <t>Lot # 129                             6150 s.f.                            $27,000</t>
  </si>
  <si>
    <t>Lot # 136                             5000 s.f.                            $24,000</t>
  </si>
  <si>
    <t>Lot # 137                             5001 s.f.                            $23,000</t>
  </si>
  <si>
    <t>Lot # 138                             5001 s.f.                            $24.000</t>
  </si>
  <si>
    <t>Lot # 139                             5001 s.f.                            $30,000</t>
  </si>
  <si>
    <t>Lot # 140                             5001 s.f.                            $19,000</t>
  </si>
  <si>
    <t>Lot # 141                             5001 s.f.                            MODEL</t>
  </si>
  <si>
    <t>Lot # 142                             5001 s.f.                            $18,000</t>
  </si>
  <si>
    <t>Lot # 143                             5001 s.f.                            $18,000</t>
  </si>
  <si>
    <t>Lot # 144                             5001 s.f.                            $18,000</t>
  </si>
  <si>
    <t>Lot # 145                             5001 s.f.                            $18,000</t>
  </si>
  <si>
    <t>Lot # 146                             5556 s.f.                            $23,000</t>
  </si>
  <si>
    <t>Lot # 147                             5001 s.f.                            $21,000</t>
  </si>
  <si>
    <t>Lot # 148                             5001 s.f.                            $20,000</t>
  </si>
  <si>
    <t>Lot # 149                             5001 s.f.                            $23,000</t>
  </si>
  <si>
    <t>Lot # 150                             5001 s.f.                            $19,000</t>
  </si>
  <si>
    <t>​Lot # 151                             5020 s.f.                            $19,000</t>
  </si>
  <si>
    <t>Lot # 7 • Shed • Awning •  $49,900</t>
  </si>
  <si>
    <r>
      <t>​</t>
    </r>
    <r>
      <rPr>
        <sz val="11"/>
        <color rgb="FF008080"/>
        <rFont val="Calibri"/>
        <family val="2"/>
        <scheme val="minor"/>
      </rPr>
      <t>Lot # 9 • Shed • $36,000</t>
    </r>
  </si>
  <si>
    <t>Lot # 12 • Nice Shed • $42,000</t>
  </si>
  <si>
    <t>Lot # 15 • Shed • Corner •  $52,250</t>
  </si>
  <si>
    <t>Lot # 16 •  GREAT VIEWS •  $54,900</t>
  </si>
  <si>
    <r>
      <t>Lot # 31 • Shed • $45,000</t>
    </r>
    <r>
      <rPr>
        <sz val="11"/>
        <color theme="1"/>
        <rFont val="Calibri"/>
        <family val="2"/>
        <scheme val="minor"/>
      </rPr>
      <t>​</t>
    </r>
  </si>
  <si>
    <t>Lot # 41 • Large Shed • Landscaped • setting • $55,900</t>
  </si>
  <si>
    <t>Art Bale</t>
  </si>
  <si>
    <t>520-720-0824</t>
  </si>
  <si>
    <t>Snowbird Hill</t>
  </si>
  <si>
    <t>164 - 238</t>
  </si>
  <si>
    <t>Roadrunner Ridge</t>
  </si>
  <si>
    <t>1 - 75</t>
  </si>
  <si>
    <t>76 - 157</t>
  </si>
  <si>
    <t>Eagles Landing</t>
  </si>
  <si>
    <t>Deeded Lot Sections</t>
  </si>
  <si>
    <t>$35 Winter</t>
  </si>
  <si>
    <t>$185 Winter</t>
  </si>
  <si>
    <t>$350 Winter</t>
  </si>
  <si>
    <t>Sunscape RV Resort (Escapees Cooperative)</t>
  </si>
  <si>
    <t>Lot with Shed</t>
  </si>
  <si>
    <t>Exercise Room</t>
  </si>
  <si>
    <t>Adult Game Room</t>
  </si>
  <si>
    <t>Tennis</t>
  </si>
  <si>
    <t>Pickleball</t>
  </si>
  <si>
    <t>Wood Shop</t>
  </si>
  <si>
    <t>Laundry</t>
  </si>
  <si>
    <t>Activity Room</t>
  </si>
  <si>
    <t>Hot Tub (Indoor)</t>
  </si>
  <si>
    <t>Community Room with Stage</t>
  </si>
  <si>
    <t>Community BBQ</t>
  </si>
  <si>
    <t>Restrooms</t>
  </si>
  <si>
    <t>Prescott Valley (Dewey)</t>
  </si>
  <si>
    <t>http://www.villagesatlynxcreek.com/default.html</t>
  </si>
  <si>
    <t>http://www.htresort.com/happytrails/outside_home.asp</t>
  </si>
  <si>
    <t>http://www.cochiseterrace.com/</t>
  </si>
  <si>
    <t>http://www.sunscapervresort.com/</t>
  </si>
  <si>
    <t>http://copperridgerv.com/</t>
  </si>
  <si>
    <t>https://www.escapees.com/parking/rainbow-parks/congress-arizona</t>
  </si>
  <si>
    <t>lot with shed</t>
  </si>
  <si>
    <t>lot with awning</t>
  </si>
  <si>
    <t>35 x 85</t>
  </si>
  <si>
    <t>Lot/Shed</t>
  </si>
  <si>
    <t>35 x 65</t>
  </si>
  <si>
    <t>40 x 65</t>
  </si>
  <si>
    <t>PM/Lot</t>
  </si>
  <si>
    <t>31 x 65</t>
  </si>
  <si>
    <t>30 x 65</t>
  </si>
  <si>
    <t>36 x 65</t>
  </si>
  <si>
    <t>33 x 65</t>
  </si>
  <si>
    <t>35 x 64</t>
  </si>
  <si>
    <t>37 x 65</t>
  </si>
  <si>
    <t>35 x 63</t>
  </si>
  <si>
    <t xml:space="preserve">    Swimming Pools</t>
  </si>
  <si>
    <t xml:space="preserve">    Fitness Center</t>
  </si>
  <si>
    <t xml:space="preserve">    Tennis / Pickleball Court</t>
  </si>
  <si>
    <t xml:space="preserve">    Shuffleboard Courts</t>
  </si>
  <si>
    <t xml:space="preserve">    Library</t>
  </si>
  <si>
    <t xml:space="preserve">    Wood Shop</t>
  </si>
  <si>
    <t xml:space="preserve">    Lapidary Shop</t>
  </si>
  <si>
    <t xml:space="preserve">    Computer Room</t>
  </si>
  <si>
    <t xml:space="preserve">    Laundry Facilities</t>
  </si>
  <si>
    <t xml:space="preserve">    Arts and Crafts Rooms</t>
  </si>
  <si>
    <t xml:space="preserve">    Ballroom</t>
  </si>
  <si>
    <t xml:space="preserve">    Billiards Room</t>
  </si>
  <si>
    <t xml:space="preserve">    Ceramics Room</t>
  </si>
  <si>
    <t xml:space="preserve">    Post Office</t>
  </si>
  <si>
    <t xml:space="preserve">    Batting / Golf Cages</t>
  </si>
  <si>
    <t xml:space="preserve">    Grassed Pet Area</t>
  </si>
  <si>
    <t>Tracy Lane</t>
  </si>
  <si>
    <t>602-904-0774</t>
  </si>
  <si>
    <t>3710 S. Goldfield RD., # 1033 Apache Junction, AZ 85119</t>
  </si>
  <si>
    <t>Details</t>
  </si>
  <si>
    <t>Listed By:</t>
  </si>
  <si>
    <t>CENTURY 21 Towne &amp; Country</t>
  </si>
  <si>
    <t>3710 S. Goldfield RD., # 1038 Apache Junction, AZ 85119</t>
  </si>
  <si>
    <t>Lot With Shed</t>
  </si>
  <si>
    <t>56 Listings - Most were park model lots</t>
  </si>
  <si>
    <t>3710 S. Goldfield Rd. # 308 Apache Junction, AZ 85119</t>
  </si>
  <si>
    <t>3710 S. Goldfield Rd. #27 Apache Junction, AZ 85119</t>
  </si>
  <si>
    <t>3710 S Goldfield 109 Apache Junction, AZ 85119</t>
  </si>
  <si>
    <t>3710 S. Goldfield RD., # 153 Apache Junction, AZ 85119</t>
  </si>
  <si>
    <t>3710 S. Goldfield Rd., # 41 Apache Junction, AZ 85119</t>
  </si>
  <si>
    <t>3710 S. Goldfield Rd., # 568 Apache Junction, AZ 85119</t>
  </si>
  <si>
    <t>http://www.gvrv.us/index.htm</t>
  </si>
  <si>
    <t>Lot 928</t>
  </si>
  <si>
    <t>FSBO</t>
  </si>
  <si>
    <t>500 - 550 (3 - 4 month min)</t>
  </si>
  <si>
    <t>Lot 184</t>
  </si>
  <si>
    <t>http://yumapalmsrvresort.com/</t>
  </si>
  <si>
    <t>$3,580 6 months</t>
  </si>
  <si>
    <t>29.95 - $44 (peak season)</t>
  </si>
  <si>
    <t>$105 - $280 (peak season)</t>
  </si>
  <si>
    <t>lot</t>
  </si>
  <si>
    <t>42 x 50</t>
  </si>
  <si>
    <t>Century 21</t>
  </si>
  <si>
    <t>928-684-2222</t>
  </si>
  <si>
    <t>JRW Realty</t>
  </si>
  <si>
    <t>928-210-8804</t>
  </si>
  <si>
    <t>3510 6 mo. 4,320 annual</t>
  </si>
  <si>
    <t>Lot Size</t>
  </si>
  <si>
    <t>Orientation</t>
  </si>
  <si>
    <t>Landscaped</t>
  </si>
  <si>
    <t>Retention</t>
  </si>
  <si>
    <t>Corner</t>
  </si>
  <si>
    <t>Status</t>
  </si>
  <si>
    <t>Price</t>
  </si>
  <si>
    <t>40'x60'x40'x60'</t>
  </si>
  <si>
    <t>2400 SF</t>
  </si>
  <si>
    <t>FACES NORTH</t>
  </si>
  <si>
    <t>NO</t>
  </si>
  <si>
    <t>ACTIVE</t>
  </si>
  <si>
    <t>2400 sf</t>
  </si>
  <si>
    <t>faces south</t>
  </si>
  <si>
    <t>Active</t>
  </si>
  <si>
    <t>2223SF</t>
  </si>
  <si>
    <t>YES</t>
  </si>
  <si>
    <t>40'X60'X40'X60'</t>
  </si>
  <si>
    <t>FACES WEST</t>
  </si>
  <si>
    <t>2400 SQ FT</t>
  </si>
  <si>
    <t>2400SF</t>
  </si>
  <si>
    <t>FACES EAST</t>
  </si>
  <si>
    <t>ACTIVE - FOR SALE</t>
  </si>
  <si>
    <t>2730 sf</t>
  </si>
  <si>
    <t>FACES SOUTH</t>
  </si>
  <si>
    <t>2698 sf</t>
  </si>
  <si>
    <t>40'X60'X40'X60X</t>
  </si>
  <si>
    <t>FACING WEST</t>
  </si>
  <si>
    <t>CLOSE OF ESCROW</t>
  </si>
  <si>
    <t>40' x 60'</t>
  </si>
  <si>
    <t>active</t>
  </si>
  <si>
    <t>40'X61.5'x40'x61.5'</t>
  </si>
  <si>
    <t xml:space="preserve">  2 Pickleball Courts</t>
  </si>
  <si>
    <t xml:space="preserve">  2 Tennis Courts</t>
  </si>
  <si>
    <t xml:space="preserve">  5 Heated Swimming Pools</t>
  </si>
  <si>
    <t xml:space="preserve">  4 Hot Tubs</t>
  </si>
  <si>
    <t xml:space="preserve">  12 Tournament Billiards &amp; 1 Carom Table</t>
  </si>
  <si>
    <t xml:space="preserve">  6 Horseshoe Pits</t>
  </si>
  <si>
    <t xml:space="preserve">  2 Sand Volleyball Courts</t>
  </si>
  <si>
    <t xml:space="preserve">  16 Shuffleboard Courts</t>
  </si>
  <si>
    <t xml:space="preserve">  2 Bocce Ball Courts</t>
  </si>
  <si>
    <t xml:space="preserve">  20-Machine Fitness Center</t>
  </si>
  <si>
    <t xml:space="preserve">  Golf Driving Net &amp; 9 Hole Putting Green</t>
  </si>
  <si>
    <t xml:space="preserve">  Access, with Special Rates, to 5 Area Golf Courses</t>
  </si>
  <si>
    <t>Activities Rooms</t>
  </si>
  <si>
    <t>Tournament Rated Tennis Courts</t>
  </si>
  <si>
    <t>Championship Rated Shuffleboard Courts</t>
  </si>
  <si>
    <t>Tournament Rated Billiards Room</t>
  </si>
  <si>
    <t>Fitness Center &amp; Wellness Program</t>
  </si>
  <si>
    <t>Massage Therapist/Aesthetician</t>
  </si>
  <si>
    <t>Putting Green</t>
  </si>
  <si>
    <t>Jewelry Studio</t>
  </si>
  <si>
    <t>Two heated swimming pools, Lap pool, Play pool</t>
  </si>
  <si>
    <t>Two spas</t>
  </si>
  <si>
    <t>Pottery Studio with state-of-the-art Kilns</t>
  </si>
  <si>
    <t>Card and Game Rooms</t>
  </si>
  <si>
    <t>Experienced Full time Activity Director/Event Planner</t>
  </si>
  <si>
    <t>Affordably priced Las Vegas-style entertainment</t>
  </si>
  <si>
    <t>An exciting selection of classes and activities</t>
  </si>
  <si>
    <t>Members Lounge with big-screen TV</t>
  </si>
  <si>
    <t>Sparklingly –clean Showers and Restrooms</t>
  </si>
  <si>
    <t>Spacious Laundry Center with Drying Lines</t>
  </si>
  <si>
    <t>Two fenced, grassy pet exercise parks</t>
  </si>
  <si>
    <t>75 per month</t>
  </si>
  <si>
    <t>http://skyvistayuma.com/yuma-retirement-community.html</t>
  </si>
  <si>
    <t>Sky Vista Estates - Manufactured homes only with rv parking allowed</t>
  </si>
  <si>
    <t>Wagons West - Coop</t>
  </si>
  <si>
    <t>Desert Gardens RV Resort - Coop</t>
  </si>
  <si>
    <t>North Ranch (Escapees Coop)</t>
  </si>
  <si>
    <t>http://www.wagonswestrvpark.net/</t>
  </si>
  <si>
    <t>Over 30 years old</t>
  </si>
  <si>
    <t>Tea garden</t>
  </si>
  <si>
    <t>Spa</t>
  </si>
  <si>
    <t>Pool - Covered</t>
  </si>
  <si>
    <t>http://www.greenfieldvillage.com/</t>
  </si>
  <si>
    <t>500 - 3 months</t>
  </si>
  <si>
    <t>Large Clubhouse with TV Lounge, Commercial Kitchen</t>
  </si>
  <si>
    <t>Stage &amp; Dance Floor</t>
  </si>
  <si>
    <t>Large Covered Patio</t>
  </si>
  <si>
    <t>Private 18-Hole Cayman Golf Course</t>
  </si>
  <si>
    <t>Pro Shop</t>
  </si>
  <si>
    <t>Computer Lab</t>
  </si>
  <si>
    <t>Swimming Pool and Spa</t>
  </si>
  <si>
    <t>Fitness Center</t>
  </si>
  <si>
    <t>Locker Room with Steam &amp; Sauna</t>
  </si>
  <si>
    <t>Tennis Court</t>
  </si>
  <si>
    <t>Pickle Ball Court</t>
  </si>
  <si>
    <t>Shuffle Board Courts</t>
  </si>
  <si>
    <t>Horse Shoe Pits</t>
  </si>
  <si>
    <t>Croquet Lawn</t>
  </si>
  <si>
    <t>Bocce Ball Lawn</t>
  </si>
  <si>
    <t>Lake-Side Park</t>
  </si>
  <si>
    <t>Fishing Dock</t>
  </si>
  <si>
    <t>On-Site, Non-Denominational Church Services</t>
  </si>
  <si>
    <t>Pool &amp; Billiards Tables</t>
  </si>
  <si>
    <t>Card Rooms</t>
  </si>
  <si>
    <t>Library</t>
  </si>
  <si>
    <t>Large Laundry Room</t>
  </si>
  <si>
    <t>Salon &amp; Barber Shop</t>
  </si>
  <si>
    <t>Arts &amp; Crafts Rooms</t>
  </si>
  <si>
    <t>Quilting/Sewing Room</t>
  </si>
  <si>
    <t>Lapidary/Silversmithing Room</t>
  </si>
  <si>
    <t>244 Mandarin</t>
  </si>
  <si>
    <t>434 Villages</t>
  </si>
  <si>
    <t>7 Ashton</t>
  </si>
  <si>
    <t>329 Citrus</t>
  </si>
  <si>
    <t>393 Lemon</t>
  </si>
  <si>
    <t>535 Village</t>
  </si>
  <si>
    <t>9 Ashton</t>
  </si>
  <si>
    <t>706 Madarin</t>
  </si>
  <si>
    <t>64 Citrus</t>
  </si>
  <si>
    <t>Lot 308</t>
  </si>
  <si>
    <t>Pool</t>
  </si>
  <si>
    <t>Shuffleboard</t>
  </si>
  <si>
    <t>Acitivty Rooms</t>
  </si>
  <si>
    <t>https://juniperridgeresort.com/</t>
  </si>
  <si>
    <t>$125 - $192</t>
  </si>
  <si>
    <t>450 - 650</t>
  </si>
  <si>
    <t>6 months @450, 6th month free, $2400 annual</t>
  </si>
  <si>
    <t>Best 6 month deal</t>
  </si>
  <si>
    <t>$600 - $850</t>
  </si>
  <si>
    <t>$2982 (7 mo plus 5 storage)</t>
  </si>
  <si>
    <t>Lot/shed</t>
  </si>
  <si>
    <t>Lot/shed/awning</t>
  </si>
  <si>
    <t>Count</t>
  </si>
  <si>
    <t>Average</t>
  </si>
  <si>
    <t>High</t>
  </si>
  <si>
    <t>Low</t>
  </si>
  <si>
    <t>Bare Lot Average 67116</t>
  </si>
  <si>
    <t>Developed</t>
  </si>
  <si>
    <t>35 x 75 (3118 SF listed lots)</t>
  </si>
  <si>
    <t>35 x 55 (1925 SF)</t>
  </si>
  <si>
    <t>35 x 70 (2450 SF)</t>
  </si>
  <si>
    <t>Price PSF</t>
  </si>
  <si>
    <t>Manufactured Home Lots</t>
  </si>
  <si>
    <t>RV</t>
  </si>
  <si>
    <t>RV Plus Park Models</t>
  </si>
  <si>
    <t>Paved</t>
  </si>
  <si>
    <t>RV Lots ( gravel)</t>
  </si>
  <si>
    <t>RV Lots (Park models also) Probably resales</t>
  </si>
  <si>
    <t>Average SF</t>
  </si>
  <si>
    <t>PSF</t>
  </si>
  <si>
    <t>$250 annual plus $300 Facilities fee</t>
  </si>
  <si>
    <t>% for sale</t>
  </si>
  <si>
    <t xml:space="preserve">41 x 60 </t>
  </si>
  <si>
    <t xml:space="preserve">38.70 x 60 </t>
  </si>
  <si>
    <t xml:space="preserve">39.09 x 60 </t>
  </si>
  <si>
    <t xml:space="preserve">46 x 60 </t>
  </si>
  <si>
    <t xml:space="preserve">36.09 x 60 </t>
  </si>
  <si>
    <t xml:space="preserve">39.40 x 58 </t>
  </si>
  <si>
    <t xml:space="preserve">39.40 x 60 </t>
  </si>
  <si>
    <t xml:space="preserve">35.64 x 63 </t>
  </si>
  <si>
    <t xml:space="preserve">*(43 x 63) </t>
  </si>
  <si>
    <t xml:space="preserve">*(41 x 60) </t>
  </si>
  <si>
    <t xml:space="preserve">27.58 x </t>
  </si>
  <si>
    <t xml:space="preserve">60 x </t>
  </si>
  <si>
    <t xml:space="preserve">40 x 60 </t>
  </si>
  <si>
    <t xml:space="preserve">62 x </t>
  </si>
  <si>
    <t xml:space="preserve">*(40 x 64) </t>
  </si>
  <si>
    <t xml:space="preserve">32.64 x </t>
  </si>
  <si>
    <t xml:space="preserve">31.56 x </t>
  </si>
  <si>
    <t xml:space="preserve">38.25 x 100 </t>
  </si>
  <si>
    <t xml:space="preserve">40 x 100 </t>
  </si>
  <si>
    <t xml:space="preserve">159 A </t>
  </si>
  <si>
    <t xml:space="preserve">*(55 x 100) </t>
  </si>
  <si>
    <t xml:space="preserve">47 x 100 </t>
  </si>
  <si>
    <t xml:space="preserve">161 B </t>
  </si>
  <si>
    <t xml:space="preserve">48 x 100 </t>
  </si>
  <si>
    <t xml:space="preserve">42 x 100 </t>
  </si>
  <si>
    <t xml:space="preserve">43 x 100 </t>
  </si>
  <si>
    <t xml:space="preserve">*(45 x 79) </t>
  </si>
  <si>
    <t xml:space="preserve">52 x 80 </t>
  </si>
  <si>
    <t xml:space="preserve">*(50 x 80) </t>
  </si>
  <si>
    <t xml:space="preserve">50 x 61 </t>
  </si>
  <si>
    <t xml:space="preserve">*(53 x 46) </t>
  </si>
  <si>
    <t xml:space="preserve">*(67 x 53) </t>
  </si>
  <si>
    <t xml:space="preserve">78 x 70 </t>
  </si>
  <si>
    <t xml:space="preserve">63 x 70 </t>
  </si>
  <si>
    <t xml:space="preserve">46 x 70 </t>
  </si>
  <si>
    <t xml:space="preserve">*(38 x 102) </t>
  </si>
  <si>
    <t xml:space="preserve">37.99 x 60 </t>
  </si>
  <si>
    <t xml:space="preserve">43 x 60 </t>
  </si>
  <si>
    <t xml:space="preserve">*(45 x 61) </t>
  </si>
  <si>
    <t xml:space="preserve">*(60 x 38) </t>
  </si>
  <si>
    <t xml:space="preserve">*(37 x 61) </t>
  </si>
  <si>
    <t>SF</t>
  </si>
  <si>
    <t>Concrete</t>
  </si>
  <si>
    <t>20 x 60</t>
  </si>
  <si>
    <t>Most - 6 x 20</t>
  </si>
  <si>
    <t>Mixed - either patios or full pads</t>
  </si>
  <si>
    <t>Mostly park models</t>
  </si>
  <si>
    <t>30 x 70</t>
  </si>
  <si>
    <t>Avg</t>
  </si>
  <si>
    <t>Max</t>
  </si>
  <si>
    <t>Min</t>
  </si>
  <si>
    <t>Mostly park models - Built around a golf course</t>
  </si>
  <si>
    <t>Mostly park models &amp; other structures - built around a golf course</t>
  </si>
  <si>
    <t>Avg SF</t>
  </si>
  <si>
    <t>Concrete Pads 15 x 35</t>
  </si>
  <si>
    <t>Av SF</t>
  </si>
  <si>
    <t xml:space="preserve">Max </t>
  </si>
  <si>
    <t>Gravel sites with a mexican wall</t>
  </si>
  <si>
    <t>RV, park models or homes</t>
  </si>
  <si>
    <t>5500 SF</t>
  </si>
  <si>
    <t>35 x 48</t>
  </si>
  <si>
    <t>16 x 40 concrete</t>
  </si>
  <si>
    <t>Concrete 20 x 40</t>
  </si>
  <si>
    <t>10 x 20</t>
  </si>
  <si>
    <t>Manufactured homes</t>
  </si>
  <si>
    <t>Varies - 10 x 40 common</t>
  </si>
  <si>
    <t>Mixed RV and park models</t>
  </si>
  <si>
    <t>28 total listings</t>
  </si>
  <si>
    <t>35 x 50 to 50 x 80</t>
  </si>
  <si>
    <t>3 Walmart, 1 Target</t>
  </si>
  <si>
    <t>Property</t>
  </si>
  <si>
    <t>Average Lot Price</t>
  </si>
  <si>
    <t>Price Per Square Foot</t>
  </si>
  <si>
    <t>6 month rent best deal</t>
  </si>
  <si>
    <t>Market Home Value</t>
  </si>
  <si>
    <t>Market Home Rent</t>
  </si>
  <si>
    <t>6 Month Rent</t>
  </si>
  <si>
    <t>Amenities Score</t>
  </si>
  <si>
    <t>Numeric Score</t>
  </si>
  <si>
    <t>A-</t>
  </si>
  <si>
    <t>B-</t>
  </si>
  <si>
    <t>C-</t>
  </si>
  <si>
    <t>D-</t>
  </si>
  <si>
    <t>RV and a manfuactured home section</t>
  </si>
  <si>
    <t>Mix of gravel and concrete 10 x 45</t>
  </si>
  <si>
    <t>Gravel</t>
  </si>
  <si>
    <t>Mostly Gravel</t>
  </si>
  <si>
    <t>@2002</t>
  </si>
  <si>
    <t>Cochise Terrace</t>
  </si>
  <si>
    <t>@1996</t>
  </si>
  <si>
    <t>1980's</t>
  </si>
  <si>
    <t>Early 1990's</t>
  </si>
  <si>
    <t>12 x 55 Concrete</t>
  </si>
  <si>
    <t>White Mountain Lake</t>
  </si>
  <si>
    <t>Market Home Value 2</t>
  </si>
  <si>
    <t>Name</t>
  </si>
  <si>
    <t># of Sites</t>
  </si>
  <si>
    <t>Good Sam's/Woodall's  Rating</t>
  </si>
  <si>
    <t>Horizon Rating</t>
  </si>
  <si>
    <t>Rating</t>
  </si>
  <si>
    <t>Occ</t>
  </si>
  <si>
    <t>Salome</t>
  </si>
  <si>
    <t>Desert Palms Golf &amp; RV</t>
  </si>
  <si>
    <t>Wagons West</t>
  </si>
  <si>
    <t>Occupancy (March 2016)</t>
  </si>
  <si>
    <t>Brenda</t>
  </si>
  <si>
    <t>Gateway Ranch RV Resort</t>
  </si>
  <si>
    <t>Salome KOA</t>
  </si>
  <si>
    <t>8.0/7.5/8.0</t>
  </si>
  <si>
    <t>7.0/7.5/7.0</t>
  </si>
  <si>
    <t>10.0/9.5/10.0</t>
  </si>
  <si>
    <t>Desert Gold RV Resort</t>
  </si>
  <si>
    <t>Ramblin Roads RV Park</t>
  </si>
  <si>
    <t>Hope</t>
  </si>
  <si>
    <t>7.0/8.0/.9.0</t>
  </si>
  <si>
    <t>Black Rock RV Village</t>
  </si>
  <si>
    <t>Salome/Brenda</t>
  </si>
  <si>
    <t>9.5/9.5/10.0</t>
  </si>
  <si>
    <t>6.0/8.0/9.0</t>
  </si>
  <si>
    <t>Hospital/Clinic</t>
  </si>
  <si>
    <t>Parker</t>
  </si>
  <si>
    <t>Havasu Regional Medical Center</t>
  </si>
  <si>
    <t>Florence Hospital at Anthem</t>
  </si>
  <si>
    <t>Benson Hospital</t>
  </si>
  <si>
    <t>Banner Medical Center</t>
  </si>
  <si>
    <t>Wickenburg</t>
  </si>
  <si>
    <t>Yuma Regional Medical Center</t>
  </si>
  <si>
    <t>Summit Healthcare Regional Medical Center</t>
  </si>
  <si>
    <t>Maricopa</t>
  </si>
  <si>
    <t>Scottsdale &amp; Chandler</t>
  </si>
  <si>
    <t>7+</t>
  </si>
  <si>
    <t>1 Walmart, 1 Target (Prescott)</t>
  </si>
  <si>
    <t>Yavapai Lake &amp; Watson Lake</t>
  </si>
  <si>
    <t>1 Prescott</t>
  </si>
  <si>
    <t>Walmart Yuma, Target Yuma</t>
  </si>
  <si>
    <t>None - Family Dollar</t>
  </si>
  <si>
    <t>Martinez Lake Yuma</t>
  </si>
  <si>
    <t>3 - Wickenburg</t>
  </si>
  <si>
    <t>Lake Pleasant - 35 miles</t>
  </si>
  <si>
    <t>2 Walmart</t>
  </si>
  <si>
    <t xml:space="preserve">Suguaro Lake - @ 24 miles </t>
  </si>
  <si>
    <t>Fort McDowell</t>
  </si>
  <si>
    <t>Walmart 1, Target 1</t>
  </si>
  <si>
    <t>Mittry Lake - 12 miles</t>
  </si>
  <si>
    <t>Sahuarita Lake - 12 miles</t>
  </si>
  <si>
    <t>9 Walmart &amp; Walmart Neighborhood markets 7 Targets</t>
  </si>
  <si>
    <t>10 Walmart &amp; Walmart Neighborhood market,s 4 Targets</t>
  </si>
  <si>
    <t>Saguaro Lake - 24 miles</t>
  </si>
  <si>
    <t>Scottsdale</t>
  </si>
  <si>
    <t>Walmart</t>
  </si>
  <si>
    <t>Hon-Dah Casino 13 miles</t>
  </si>
  <si>
    <t>Remote</t>
  </si>
  <si>
    <t>54 miles to Wickenburg</t>
  </si>
  <si>
    <t>56 miles to Parker</t>
  </si>
  <si>
    <t>97 miles to Phoenix</t>
  </si>
  <si>
    <t>119 miles to Yuma</t>
  </si>
  <si>
    <t>Low rental rate area - caters to snowbirds on a social security budget</t>
  </si>
  <si>
    <t>Lack of local amenities - "F" rating</t>
  </si>
  <si>
    <t>Numerous alternatives for RV lot buyers in more attractive markets</t>
  </si>
  <si>
    <t>39 miles to Quartzite</t>
  </si>
  <si>
    <t>10 rv parks within a 25 mile radius</t>
  </si>
  <si>
    <t>6 month "winter" season rates range from $1,050 to $1,795</t>
  </si>
  <si>
    <t>Comp properties average $2,947; low $2100 to high $3,600</t>
  </si>
  <si>
    <t>Area Vibes table</t>
  </si>
  <si>
    <t>Maybe some distances to key amenities</t>
  </si>
  <si>
    <t>Snow bird market - Minimal summer business</t>
  </si>
  <si>
    <t>Area Vibes Amenities Grade</t>
  </si>
  <si>
    <t>Area Vibes Liveability Score</t>
  </si>
  <si>
    <t>Groceries</t>
  </si>
  <si>
    <t>Food &amp; Drink</t>
  </si>
  <si>
    <t>Shopping</t>
  </si>
  <si>
    <t>Coffee</t>
  </si>
  <si>
    <t>Schools</t>
  </si>
  <si>
    <t>Entertainment</t>
  </si>
  <si>
    <t>Public Transport</t>
  </si>
  <si>
    <t>Fitness</t>
  </si>
  <si>
    <t>Parks</t>
  </si>
  <si>
    <t>Libraries &amp; Books</t>
  </si>
  <si>
    <t>Area Vibes Cost of Living Grade</t>
  </si>
  <si>
    <t>Area Vibes Crime Grade</t>
  </si>
  <si>
    <t>C</t>
  </si>
  <si>
    <t>Prescott Valley</t>
  </si>
  <si>
    <t>Comp Markets</t>
  </si>
  <si>
    <t>$129 annual</t>
  </si>
  <si>
    <t>High level of inventory for sale throughout the state</t>
  </si>
  <si>
    <t>ATV Area - http://www.riderplanet-usa.com/atv/trails/info/arizona_10345/ride_479f.htm</t>
  </si>
  <si>
    <t>Harcuvar Mountains Wilderness</t>
  </si>
  <si>
    <t>Harquahala Mountains (ATV Trail)</t>
  </si>
  <si>
    <t>Rawhide Mountain Wilderness</t>
  </si>
  <si>
    <t>Within the state of arizona, there is a strong correlation between property rental rates and property lot prices (adjusted for square footage)</t>
  </si>
  <si>
    <t>There is also a strong relationship between market hosuing values and rv lot proces</t>
  </si>
  <si>
    <t>16 comps, 4 of which are coops</t>
  </si>
  <si>
    <t>Area rates chart and probable 6 month rental rate.</t>
  </si>
  <si>
    <t>Lot Price</t>
  </si>
  <si>
    <t>Old properties in market</t>
  </si>
  <si>
    <t>Gravel Pads</t>
  </si>
  <si>
    <t>Make on site</t>
  </si>
  <si>
    <t>Park model sales</t>
  </si>
  <si>
    <t>More baby boomers on ss</t>
  </si>
  <si>
    <t>Best 6 Month Snow Bird Rent</t>
  </si>
  <si>
    <t>Average  6 Month Rate</t>
  </si>
  <si>
    <t>Monthly Rent</t>
  </si>
  <si>
    <t>Monthly Rent - Back In (Winter)</t>
  </si>
  <si>
    <t>Parcel Number</t>
  </si>
  <si>
    <t>Owner</t>
  </si>
  <si>
    <t>HAVASU RV RESORT PROPERTY OWNERS ASSOC</t>
  </si>
  <si>
    <t>120-53-087</t>
  </si>
  <si>
    <t>CIMMIYOTTI GORDON TRUSTEE</t>
  </si>
  <si>
    <t>1905 VICTORIA FARMS RD 353 000000000</t>
  </si>
  <si>
    <t>120-53-086</t>
  </si>
  <si>
    <t>BALFOUR DAVID N</t>
  </si>
  <si>
    <t>1905 VICTORIA FARMS RD 352 000000000</t>
  </si>
  <si>
    <t>120-53-085</t>
  </si>
  <si>
    <t>CUMMINGS DARRELL &amp; JEAN TRUSTEES</t>
  </si>
  <si>
    <t>1905 VICTORIA FARMS RD 351 000000000</t>
  </si>
  <si>
    <t>120-53-083</t>
  </si>
  <si>
    <t>KIRTS CHRIS &amp; SHIRLEY CPWRS</t>
  </si>
  <si>
    <t>1905 VICTORIA FARMS RD 349 000000000</t>
  </si>
  <si>
    <t>120-53-081</t>
  </si>
  <si>
    <t>SALMON BRENT &amp; DEBBIE, SALMON TYLER</t>
  </si>
  <si>
    <t>1905 VICTORIA FARMS RD 347 000000000</t>
  </si>
  <si>
    <t>120-53-078</t>
  </si>
  <si>
    <t>MC MENAMY JIM &amp; CONNIE TRUSTEES</t>
  </si>
  <si>
    <t>1905 VICTORIA FARMS RD 344 000000000</t>
  </si>
  <si>
    <t>120-53-074</t>
  </si>
  <si>
    <t>KERCHER THOMAS G &amp; CHRISTINE L</t>
  </si>
  <si>
    <t>1905 VICTORIA FARMS RD 340 000000000</t>
  </si>
  <si>
    <t>120-53-072</t>
  </si>
  <si>
    <t>PRATHER RONALD &amp; SANDRA</t>
  </si>
  <si>
    <t>1905 VICTORIA FARMS RD 338, LAKE HAVASU CITY</t>
  </si>
  <si>
    <t>120-53-070</t>
  </si>
  <si>
    <t>THOMPSON JOHN S &amp; SALLY J</t>
  </si>
  <si>
    <t>1905 VICTORIA FARMS RD 336, LAKE HAVASU CITY 000000000</t>
  </si>
  <si>
    <t>120-53-069</t>
  </si>
  <si>
    <t>VAUGHAN NORMAN &amp; JACKQULYN JT</t>
  </si>
  <si>
    <t>1905 VICTORIA FARMS RD 335 000000000</t>
  </si>
  <si>
    <t>120-53-065</t>
  </si>
  <si>
    <t>MORGAN STEVE E &amp; ANITA D JT</t>
  </si>
  <si>
    <t>1905 VICTORIA FARMS RD 331 000000000</t>
  </si>
  <si>
    <t>120-53-064</t>
  </si>
  <si>
    <t>NOVITSKY RANDOLPH TRUSTEE 50, NOVITSKY LOIS TRUSTEE 50</t>
  </si>
  <si>
    <t>1905 VICTORIA FARMS RD 330 000000000</t>
  </si>
  <si>
    <t>120-53-057</t>
  </si>
  <si>
    <t>KNUTSON WILLIAM &amp; SANDRA</t>
  </si>
  <si>
    <t>1905 VICTORIA FARMS RD 323 000000000</t>
  </si>
  <si>
    <t>120-53-054</t>
  </si>
  <si>
    <t>CUDDEBACK DEBORAH, GRIFFIN WALLACE W</t>
  </si>
  <si>
    <t>1905 VICTORIA FARMS RD 320 000000000</t>
  </si>
  <si>
    <t>120-53-052</t>
  </si>
  <si>
    <t>HAGER ALLEN</t>
  </si>
  <si>
    <t>1905 VICTORIA FARMS RD 318 000000000</t>
  </si>
  <si>
    <t>120-53-051</t>
  </si>
  <si>
    <t>TILLER DANIEL &amp; LEANN</t>
  </si>
  <si>
    <t>1905 VICTORIA FARMS RD 317 000000000</t>
  </si>
  <si>
    <t>120-53-039</t>
  </si>
  <si>
    <t>PITTS JERRY L &amp; SUE E JT</t>
  </si>
  <si>
    <t>1905 VICTORIA FARMS RD 305, LAKE HAVASU CITY</t>
  </si>
  <si>
    <t>120-53-010</t>
  </si>
  <si>
    <t>MAC EWEN ALMON</t>
  </si>
  <si>
    <t>1905 VICTORIA FARMS RD 276 000000000</t>
  </si>
  <si>
    <t>120-53-006</t>
  </si>
  <si>
    <t>ERICKSON LAWRENCE &amp; TERRI JO</t>
  </si>
  <si>
    <t>1905 VICTORIA FARMS RD 272 000000000</t>
  </si>
  <si>
    <t>120-53-005</t>
  </si>
  <si>
    <t>SHAY JOHN &amp; MARLENE</t>
  </si>
  <si>
    <t>1905 VICTORIA FARMS RD 271</t>
  </si>
  <si>
    <t>120-53-002</t>
  </si>
  <si>
    <t>BRODERSON STEPHEN &amp; CAROLE TRS</t>
  </si>
  <si>
    <t>1905 VICTORIA FARMS RD 268 000000000</t>
  </si>
  <si>
    <t>120-51-096</t>
  </si>
  <si>
    <t>PRICE DEAN C &amp; SHIRLEY JT</t>
  </si>
  <si>
    <t>1905 VICTORIA FARMS RD 266 000000000</t>
  </si>
  <si>
    <t>120-51-093</t>
  </si>
  <si>
    <t>BASS LINDA M</t>
  </si>
  <si>
    <t>1905 VICTORIA FARMS RD 263 000000000</t>
  </si>
  <si>
    <t>120-51-086</t>
  </si>
  <si>
    <t>HERMANSON KENNETH A &amp; GEORGENE A CPWRS</t>
  </si>
  <si>
    <t>1905 VICTORIAL FARMS RD 256 000000000</t>
  </si>
  <si>
    <t>120-51-085</t>
  </si>
  <si>
    <t>MC NAUGHTON GENE &amp; SHARON CPWRS</t>
  </si>
  <si>
    <t>1905 VICTORIA FARMS RD 255 000000000</t>
  </si>
  <si>
    <t>120-51-082</t>
  </si>
  <si>
    <t>MEYER DOUGLAS E &amp; JANICE C TRUSTEES</t>
  </si>
  <si>
    <t>1905 VICTORIA FARMS RD 252 000000000</t>
  </si>
  <si>
    <t>120-51-081</t>
  </si>
  <si>
    <t>GIACOLINO ROBERT &amp; CAROLEE</t>
  </si>
  <si>
    <t>1905 VICTORIA FARMS RD 251 000000000</t>
  </si>
  <si>
    <t>120-51-072</t>
  </si>
  <si>
    <t>LAPP MYRON &amp; BETTY CPWRS</t>
  </si>
  <si>
    <t>1905 VICTORIA FARMS RD 242 000000000</t>
  </si>
  <si>
    <t>120-51-067</t>
  </si>
  <si>
    <t>CRONIN MONTY &amp; NANCY</t>
  </si>
  <si>
    <t>1905 VICTORIA FARMS RD 237 000000000</t>
  </si>
  <si>
    <t>120-51-059</t>
  </si>
  <si>
    <t>DONHAM DENNIS R &amp; HOLLY CPWRS</t>
  </si>
  <si>
    <t>1905 VICTORIA FARMS RD 229 000000000</t>
  </si>
  <si>
    <t>120-51-058</t>
  </si>
  <si>
    <t>BAILEY ALAN &amp; JUDITH</t>
  </si>
  <si>
    <t>1905 VICTORIA FARMS RD 228 000000000</t>
  </si>
  <si>
    <t>120-51-057</t>
  </si>
  <si>
    <t>DITTBERNER LAVERNE &amp; SHIRLEY</t>
  </si>
  <si>
    <t>1905 VICTORIA FARMS RD 227 000000000</t>
  </si>
  <si>
    <t>120-51-056</t>
  </si>
  <si>
    <t>EVERSON ALLAN R &amp; GAYNETTE J TRUSTEES</t>
  </si>
  <si>
    <t>1905 VICTORIA FARMS RD 226 000000000</t>
  </si>
  <si>
    <t>120-51-055</t>
  </si>
  <si>
    <t>AMIDON DALLAS JT ETAL, AKERS RONDI SUE JT</t>
  </si>
  <si>
    <t>1905 VICTORIA FARMS RD 225 000000000</t>
  </si>
  <si>
    <t>120-51-054</t>
  </si>
  <si>
    <t>MCGUIRE LARRY N &amp; SUSAN K</t>
  </si>
  <si>
    <t>1905 VICTORIA FARMS RD 224 000000000</t>
  </si>
  <si>
    <t>120-51-053</t>
  </si>
  <si>
    <t>DILLON HARRY</t>
  </si>
  <si>
    <t>1905 VICTORIA FARMS RD 223 000000000</t>
  </si>
  <si>
    <t>120-51-052</t>
  </si>
  <si>
    <t>BRADLEY WILFRED &amp; MARGARET</t>
  </si>
  <si>
    <t>1905 VICTORIA FARMS RD 222 000000000</t>
  </si>
  <si>
    <t>120-51-051</t>
  </si>
  <si>
    <t>CARLSON GARY &amp; DEBRA CPWRS</t>
  </si>
  <si>
    <t>1905 VICTORIA FARMS RD 221 000000000</t>
  </si>
  <si>
    <t>120-51-050</t>
  </si>
  <si>
    <t>BONGARD PETER W &amp; AMBER J CPWRS</t>
  </si>
  <si>
    <t>1905 VICTORIA FARMS RD 220 000000000</t>
  </si>
  <si>
    <t>120-51-049</t>
  </si>
  <si>
    <t>THAYER ROBERT E &amp; LYNN</t>
  </si>
  <si>
    <t>1905 VICTORIA FARMS RD 219 000000000</t>
  </si>
  <si>
    <t>120-51-048</t>
  </si>
  <si>
    <t>MEYERS EDWIN, EMARY CINDY</t>
  </si>
  <si>
    <t>1905 VICTORIA FARMS RD 218 000000000</t>
  </si>
  <si>
    <t>120-51-047</t>
  </si>
  <si>
    <t>PELLETIER SUZANNE , LINK EDGAR</t>
  </si>
  <si>
    <t>1905 VICTORIA FARMS RD 217 000000000</t>
  </si>
  <si>
    <t>120-51-046</t>
  </si>
  <si>
    <t>MC DANIEL RICHARD L &amp; VICKI L JT</t>
  </si>
  <si>
    <t>1905 VICTORIA FARMS RD 216 000000000</t>
  </si>
  <si>
    <t>120-51-045</t>
  </si>
  <si>
    <t>ADAMS JACK R</t>
  </si>
  <si>
    <t>1905 VICTORIA FARMS RD 215 000000000</t>
  </si>
  <si>
    <t>120-51-044</t>
  </si>
  <si>
    <t>EVANS KENNETH W &amp; JUDY</t>
  </si>
  <si>
    <t>1905 VICTORIA FARMS RD 214 000000000</t>
  </si>
  <si>
    <t>120-51-043</t>
  </si>
  <si>
    <t>BABB RAY L &amp; ELAINE N TRUSTEES</t>
  </si>
  <si>
    <t>1905 VICTORIA FARMS RD 213 000000000</t>
  </si>
  <si>
    <t>120-51-042</t>
  </si>
  <si>
    <t>DFC ARIZONA PARKS LLC</t>
  </si>
  <si>
    <t>1905 VICTORIA FARMS RD 212 000000000</t>
  </si>
  <si>
    <t>120-51-041</t>
  </si>
  <si>
    <t>ORTELLI GORDON W &amp; JACQUELYN C CPWRS</t>
  </si>
  <si>
    <t>1905 VICTORIA FARMS RD 211 000000000</t>
  </si>
  <si>
    <t>120-51-040</t>
  </si>
  <si>
    <t>ROBERTSON LONNIE G</t>
  </si>
  <si>
    <t>1905 VICTORIA FARMS RD 210 000000000</t>
  </si>
  <si>
    <t>120-51-039</t>
  </si>
  <si>
    <t>BRAMLEY WILLIAM &amp; NANCY CPWRS</t>
  </si>
  <si>
    <t>1905 VICTORIA FARMS RD 209 000000000</t>
  </si>
  <si>
    <t>120-51-038</t>
  </si>
  <si>
    <t>SHAUVIN LE ANNA</t>
  </si>
  <si>
    <t>1905 VICTORIA FARMS RD 208 000000000</t>
  </si>
  <si>
    <t>120-51-037</t>
  </si>
  <si>
    <t>LARSON JAMES &amp; DIANE JT</t>
  </si>
  <si>
    <t>1905 VICTORIA FARMS RD 207 000000000</t>
  </si>
  <si>
    <t>120-51-036</t>
  </si>
  <si>
    <t>LANE RICK &amp; PAM K CPWRS</t>
  </si>
  <si>
    <t>1905 VICTORIA FARMS RD 206 000000000</t>
  </si>
  <si>
    <t>120-51-035</t>
  </si>
  <si>
    <t>BROWN LONNIE &amp; JOANN CPWRS</t>
  </si>
  <si>
    <t>1905 VICTORIA FARMS RD 205 000000000</t>
  </si>
  <si>
    <t>120-51-034</t>
  </si>
  <si>
    <t>SMITH-YOUNG TRESSA KATHRYN</t>
  </si>
  <si>
    <t>1905 VICTORIA FARMS RD 204 000000000</t>
  </si>
  <si>
    <t>120-51-033</t>
  </si>
  <si>
    <t>KOUNS BILLY &amp; ANN CPWRS</t>
  </si>
  <si>
    <t>1905 VICTORIA FARMS RD 203 000000000</t>
  </si>
  <si>
    <t>120-51-032</t>
  </si>
  <si>
    <t>HARPER DREW R</t>
  </si>
  <si>
    <t>1905 VICTORIA FARMS RD 202 000000000</t>
  </si>
  <si>
    <t>120-51-031</t>
  </si>
  <si>
    <t>1905 VICTORIA FARMS RD 201 000000000</t>
  </si>
  <si>
    <t>120-51-028</t>
  </si>
  <si>
    <t>DAVIS CRAIG T &amp; SUSAN CPWRS</t>
  </si>
  <si>
    <t>1905 VICTORIA FARMS RD 198 000000000</t>
  </si>
  <si>
    <t>120-51-027</t>
  </si>
  <si>
    <t>KRAUSER GAIL, BRUBAKER JAMES A</t>
  </si>
  <si>
    <t>1905 VICTORIA FARMS RD 197 000000000</t>
  </si>
  <si>
    <t>120-51-026</t>
  </si>
  <si>
    <t>THORNLEY JOHNNY L &amp; BARBARA A TRUSTEES</t>
  </si>
  <si>
    <t>1905 VICTORIA FARMS RD 196 000000000</t>
  </si>
  <si>
    <t>120-51-025</t>
  </si>
  <si>
    <t>KOCHIS JOSEPH D &amp; COLETTE J TRUSTEES</t>
  </si>
  <si>
    <t>1905 VICTORIA FARMS RD 195 000000000</t>
  </si>
  <si>
    <t>120-51-024</t>
  </si>
  <si>
    <t>PELKEY CLARENCE E &amp; MARILYNN E JT ETAL, ERNI ANTHONY &amp; SUSAN JT</t>
  </si>
  <si>
    <t>1905 VICTORIA FARMS RD 194 000000000</t>
  </si>
  <si>
    <t>120-51-023</t>
  </si>
  <si>
    <t>BURKHARTSMEIER ROBERT &amp; KATHY JO</t>
  </si>
  <si>
    <t>1905 VICTORIA FARMS RD 193 000000000</t>
  </si>
  <si>
    <t>120-51-022</t>
  </si>
  <si>
    <t>KEESLING RONNY &amp; MARY JANE</t>
  </si>
  <si>
    <t>1905 VICTORIA FARMS RD 192 000000000</t>
  </si>
  <si>
    <t>120-51-021</t>
  </si>
  <si>
    <t>WOOLLEY RICHARD &amp; VALERIE CPWRS</t>
  </si>
  <si>
    <t>1905 VICTORIA FARMS RD 191 000000000</t>
  </si>
  <si>
    <t>120-51-020</t>
  </si>
  <si>
    <t>MC DANIEL RICHARD &amp; VICKI JT</t>
  </si>
  <si>
    <t>1905 VICTORIA FARMS RD 190 000000000</t>
  </si>
  <si>
    <t>120-51-019</t>
  </si>
  <si>
    <t>1905 VICTORIA FARMS RD 189 000000000</t>
  </si>
  <si>
    <t>120-51-018</t>
  </si>
  <si>
    <t>RAY MARK A &amp; GREER D TRUSTEES</t>
  </si>
  <si>
    <t>1905 VICTORIA FARMS RD 188 000000000</t>
  </si>
  <si>
    <t>120-51-017</t>
  </si>
  <si>
    <t>GALLAGHER RICHARD &amp; BARBARA CPWRS</t>
  </si>
  <si>
    <t>1905 VICTORIA FARMS RD 187 000000000</t>
  </si>
  <si>
    <t>120-51-016</t>
  </si>
  <si>
    <t>RINKE ROBERT J &amp; VICKI J JT</t>
  </si>
  <si>
    <t>1905 VICTORIA FARMS RD 186 000000000</t>
  </si>
  <si>
    <t>120-51-015</t>
  </si>
  <si>
    <t>RAINES JACK D &amp; MARILYN E TRUSTEES</t>
  </si>
  <si>
    <t>1905 VICTORIA FARMS RD 185 000000000</t>
  </si>
  <si>
    <t>120-51-014</t>
  </si>
  <si>
    <t>SHANNON RANDALL T &amp; JUDITH</t>
  </si>
  <si>
    <t>1905 VICTORIA FARMS RD 184 000000000</t>
  </si>
  <si>
    <t>120-51-013</t>
  </si>
  <si>
    <t>KUDRNA LARRY &amp; PAT JT ETAL, KUDRNA RICHARD JT</t>
  </si>
  <si>
    <t>1905 VICTORIA FARMS RD #183, LAKE HAVASU CITY 864040000</t>
  </si>
  <si>
    <t>120-51-012</t>
  </si>
  <si>
    <t>WILLIAMS MICHAEL C &amp; MARJORIE C JT</t>
  </si>
  <si>
    <t>1905 VICTORIA FARMS RD #182, LAKE HAVASU CITY 864040000</t>
  </si>
  <si>
    <t>120-51-011</t>
  </si>
  <si>
    <t>BLOMBERG WILLIAM &amp; GAIL</t>
  </si>
  <si>
    <t>1905 VICTORIA FARMS RD #181, LAKE HAVASU CITY 864040000</t>
  </si>
  <si>
    <t>120-51-010</t>
  </si>
  <si>
    <t>GRISWOLD FRANK &amp; SANDRA CPWRS</t>
  </si>
  <si>
    <t>1905 VICTORIA FARMS RD #180, LAKE HAVASU CITY 864040000</t>
  </si>
  <si>
    <t>120-51-009</t>
  </si>
  <si>
    <t>CAREY JOHN J</t>
  </si>
  <si>
    <t>1905 VICTORIA FARMS RD #179, LAKE HAVASU CITY 864040000</t>
  </si>
  <si>
    <t>120-51-008</t>
  </si>
  <si>
    <t>RUHOFF RODNEY &amp; NANCY</t>
  </si>
  <si>
    <t>1905 VICTORIA FARMS RD #178, LAKE HAVASU CITY 864040000</t>
  </si>
  <si>
    <t>120-51-007</t>
  </si>
  <si>
    <t>KIDD PROPERTIES LLC</t>
  </si>
  <si>
    <t>1905 VICTORIA FARMS RD #177, LAKE HAVASU CITY 864040000</t>
  </si>
  <si>
    <t>120-51-006</t>
  </si>
  <si>
    <t>SCOTT LEE</t>
  </si>
  <si>
    <t>1905 VICTORIA FARMS RD #176, LAKE HAVASU CITY 864040000</t>
  </si>
  <si>
    <t>120-51-005</t>
  </si>
  <si>
    <t>WEIST WILLIAM C &amp; BETTY MEARIDETH-WEIST</t>
  </si>
  <si>
    <t>1905 VICTORIA FARMS RD #175, LAKE HAVASU CITY 864040000</t>
  </si>
  <si>
    <t>120-51-004</t>
  </si>
  <si>
    <t>PYLE JAMES M &amp; VICKIE K TRUSTEES</t>
  </si>
  <si>
    <t>1905 VICTORIA FARMS RD #174, LAKE HAVASU CITY 864040000</t>
  </si>
  <si>
    <t>120-51-003</t>
  </si>
  <si>
    <t>STIFORA BRIAN &amp; DOROTHY CPWRS</t>
  </si>
  <si>
    <t>1905 VICTORIA FARMS RD #173, LAKE HAVASU CITY 864040000</t>
  </si>
  <si>
    <t>120-51-002</t>
  </si>
  <si>
    <t>SHOOP BETTIE M</t>
  </si>
  <si>
    <t>1905 VICTORIA FARMS RD #172, LAKE HAVASU CITY 864040000</t>
  </si>
  <si>
    <t>120-51-001</t>
  </si>
  <si>
    <t>WAKELAM LEONARD &amp; CAMILLIA</t>
  </si>
  <si>
    <t>1905 VICTORIA FARMS RD 171, LAKE HAVASU CITY 000000000</t>
  </si>
  <si>
    <t>120-48-172</t>
  </si>
  <si>
    <t>1905 VICTORIA FARMS RD</t>
  </si>
  <si>
    <t>120-48-171</t>
  </si>
  <si>
    <t>120-48-170</t>
  </si>
  <si>
    <t>MICHAELIS LINDA</t>
  </si>
  <si>
    <t>120-48-169</t>
  </si>
  <si>
    <t>SEMRAU BERNARD &amp; JANET JT</t>
  </si>
  <si>
    <t>120-48-168</t>
  </si>
  <si>
    <t>120-48-167</t>
  </si>
  <si>
    <t>BARKER FRANK &amp; GERRI</t>
  </si>
  <si>
    <t>120-48-166</t>
  </si>
  <si>
    <t>KERSLAKE KEITH L &amp; ALICE M</t>
  </si>
  <si>
    <t>1905 VICTORIA FARMS RD 166</t>
  </si>
  <si>
    <t>120-48-165</t>
  </si>
  <si>
    <t>SASSAMAN WALTER H &amp; SUSAN TRS</t>
  </si>
  <si>
    <t>120-48-164</t>
  </si>
  <si>
    <t>ASHKINAZ CRAIG &amp; SHIRLEY JT</t>
  </si>
  <si>
    <t>1905 VICTORIA FARMS RD 164 000000000</t>
  </si>
  <si>
    <t>120-48-163</t>
  </si>
  <si>
    <t>RUHOFF RODNEY &amp; NANCY CPWRS</t>
  </si>
  <si>
    <t>120-48-162</t>
  </si>
  <si>
    <t>JOHNSON WILLIAM T &amp; CAROL A</t>
  </si>
  <si>
    <t>120-48-161</t>
  </si>
  <si>
    <t>RUHOFF NANCY</t>
  </si>
  <si>
    <t>120-48-160</t>
  </si>
  <si>
    <t>MILLIGAN HARVEY C &amp; CAROLYN G CPWRS</t>
  </si>
  <si>
    <t>120-48-159</t>
  </si>
  <si>
    <t>REINERT RICHARD</t>
  </si>
  <si>
    <t>120-48-158</t>
  </si>
  <si>
    <t>EGGEN CHESLEY &amp; BRENDA C</t>
  </si>
  <si>
    <t>120-48-157</t>
  </si>
  <si>
    <t>ANDERSON JERRY &amp; LAURA</t>
  </si>
  <si>
    <t>120-48-156</t>
  </si>
  <si>
    <t>HAUG RON &amp; KATHY</t>
  </si>
  <si>
    <t>120-48-155</t>
  </si>
  <si>
    <t>SCOTT GARY &amp; MYRA JT</t>
  </si>
  <si>
    <t>1905 VICTORIA FARMS RD 155 000000000</t>
  </si>
  <si>
    <t>120-48-154</t>
  </si>
  <si>
    <t>RUSH-DRIGGERS ELOISE M TRUSTEE</t>
  </si>
  <si>
    <t>1905 VICTORIA FARMS RD 154 000000000</t>
  </si>
  <si>
    <t>120-48-153</t>
  </si>
  <si>
    <t>BLINN LAWRENCE &amp; SUE</t>
  </si>
  <si>
    <t>1905 VICTORIA FARMS RD 153</t>
  </si>
  <si>
    <t>120-48-152</t>
  </si>
  <si>
    <t>RUHOFF RODNEY &amp; NANCY JT</t>
  </si>
  <si>
    <t>120-48-151</t>
  </si>
  <si>
    <t>GINGRICH LARRY &amp; ELAINE</t>
  </si>
  <si>
    <t>1905 VICTORIA FARMS RD 151 000000000</t>
  </si>
  <si>
    <t>120-48-150</t>
  </si>
  <si>
    <t>SCOTT GARY &amp; MYRA TRS</t>
  </si>
  <si>
    <t>120-48-149</t>
  </si>
  <si>
    <t>PRETZEL THOMAS G &amp; SUSAN G</t>
  </si>
  <si>
    <t>120-48-148</t>
  </si>
  <si>
    <t>CARL DANIEL &amp; DEBRA CPWRS</t>
  </si>
  <si>
    <t>120-48-147</t>
  </si>
  <si>
    <t>JANNEY WILLIAM &amp; GLENDA JT</t>
  </si>
  <si>
    <t>120-48-146</t>
  </si>
  <si>
    <t>CARLSON GARY &amp; DEBRA</t>
  </si>
  <si>
    <t>1905 VICTORIA FARMS RD 146 000000000</t>
  </si>
  <si>
    <t>120-48-145</t>
  </si>
  <si>
    <t>ATKESON JOHN G &amp; LYNN L CPWRS</t>
  </si>
  <si>
    <t>120-48-144</t>
  </si>
  <si>
    <t>SABATINI LEONARD &amp; ASHKINAZ-SABATINI LINDA</t>
  </si>
  <si>
    <t>120-48-143</t>
  </si>
  <si>
    <t>MARSHALL DENNIS C TRUSTEE</t>
  </si>
  <si>
    <t>120-48-142</t>
  </si>
  <si>
    <t>BINKLEY RICKY &amp; PATRICIA CPWRS</t>
  </si>
  <si>
    <t>120-48-141</t>
  </si>
  <si>
    <t>120-48-140</t>
  </si>
  <si>
    <t>VANDERMAY DONALD &amp; CORA</t>
  </si>
  <si>
    <t>120-48-139</t>
  </si>
  <si>
    <t>TATHAM RICHARD D &amp; GRACE M TRUSTEES</t>
  </si>
  <si>
    <t>120-48-138</t>
  </si>
  <si>
    <t>JONES AUDREY TRUSTEE</t>
  </si>
  <si>
    <t>120-48-137</t>
  </si>
  <si>
    <t>DODSON DAVID &amp; DIAN CO-TRUSTEES</t>
  </si>
  <si>
    <t>120-48-136</t>
  </si>
  <si>
    <t>VANDEBERG JAMES L &amp; MILEEN</t>
  </si>
  <si>
    <t>120-48-135</t>
  </si>
  <si>
    <t>RONCA OTTAVIO</t>
  </si>
  <si>
    <t>120-48-134</t>
  </si>
  <si>
    <t>BELANGER ARMAND &amp; CAROL</t>
  </si>
  <si>
    <t>120-48-133</t>
  </si>
  <si>
    <t>GONZALES PHILIP</t>
  </si>
  <si>
    <t>120-48-132</t>
  </si>
  <si>
    <t>LINDSAY ROBERT &amp; ELLEN CPWRS</t>
  </si>
  <si>
    <t>120-48-131</t>
  </si>
  <si>
    <t>BROWN JAMES GORDON &amp; CATHERINE E CPWRS</t>
  </si>
  <si>
    <t>120-48-130</t>
  </si>
  <si>
    <t>PERON LAURAH L</t>
  </si>
  <si>
    <t>120-48-129</t>
  </si>
  <si>
    <t>NORTON WILLIAM V &amp; PATRICIA</t>
  </si>
  <si>
    <t>120-48-128</t>
  </si>
  <si>
    <t>BRIGHT CURTIS JT 50</t>
  </si>
  <si>
    <t>120-48-127</t>
  </si>
  <si>
    <t>GOSSER MARY JANE</t>
  </si>
  <si>
    <t>120-48-126</t>
  </si>
  <si>
    <t>SPRANKLE VERNON C &amp; FRANCES JT</t>
  </si>
  <si>
    <t>120-48-125</t>
  </si>
  <si>
    <t>BLACK JASON</t>
  </si>
  <si>
    <t>120-48-124</t>
  </si>
  <si>
    <t>120-48-123</t>
  </si>
  <si>
    <t>120-48-122</t>
  </si>
  <si>
    <t>BURNISON RUSSELL</t>
  </si>
  <si>
    <t>120-48-121</t>
  </si>
  <si>
    <t>LIDBERG EARL &amp; DEBRA CPWRS</t>
  </si>
  <si>
    <t>120-48-120</t>
  </si>
  <si>
    <t>GUSTAFSON JASON M</t>
  </si>
  <si>
    <t>120-48-119</t>
  </si>
  <si>
    <t>BARR VINCENT JT 50</t>
  </si>
  <si>
    <t>120-48-118</t>
  </si>
  <si>
    <t>VAN HORN KEENEY &amp; BERNICE C TRUSTEES</t>
  </si>
  <si>
    <t>120-48-117</t>
  </si>
  <si>
    <t>JENSEN PAUL &amp; DENISE</t>
  </si>
  <si>
    <t>120-48-116</t>
  </si>
  <si>
    <t>KING JAMES A JT 50</t>
  </si>
  <si>
    <t>120-48-115</t>
  </si>
  <si>
    <t>120-48-114</t>
  </si>
  <si>
    <t>MENARD JEAN F JT 50</t>
  </si>
  <si>
    <t>120-48-113</t>
  </si>
  <si>
    <t>GILE ROBERT M &amp; DONNA J</t>
  </si>
  <si>
    <t>120-48-112</t>
  </si>
  <si>
    <t>PORTER STEVE &amp; KATHY CPWRS</t>
  </si>
  <si>
    <t>120-48-111</t>
  </si>
  <si>
    <t>FROST DOUG &amp; NAOMI</t>
  </si>
  <si>
    <t>120-48-110</t>
  </si>
  <si>
    <t>PAULSON BOYD L &amp; JEANNE M JT</t>
  </si>
  <si>
    <t>120-48-109</t>
  </si>
  <si>
    <t>HIATT RON &amp; APRIL</t>
  </si>
  <si>
    <t>120-48-108</t>
  </si>
  <si>
    <t>JEWELL WALTER &amp; JACQUELINE</t>
  </si>
  <si>
    <t>120-48-107</t>
  </si>
  <si>
    <t>RUSCH NORBERT &amp; DAVA JT</t>
  </si>
  <si>
    <t>120-48-106</t>
  </si>
  <si>
    <t>HOLVERSON TERRY &amp; MARGARET</t>
  </si>
  <si>
    <t>120-48-105</t>
  </si>
  <si>
    <t>REIDHEAD SUMMER</t>
  </si>
  <si>
    <t>120-48-104</t>
  </si>
  <si>
    <t>FARETRA JOHN L &amp; PAULA B</t>
  </si>
  <si>
    <t>120-48-103</t>
  </si>
  <si>
    <t>SCHECHT ROBERT &amp; CYNTHIA</t>
  </si>
  <si>
    <t>1905 VICTORIA FARMS RD 103</t>
  </si>
  <si>
    <t>120-48-102</t>
  </si>
  <si>
    <t>BEESE GARY &amp; SALLY</t>
  </si>
  <si>
    <t>120-48-101</t>
  </si>
  <si>
    <t>120-48-100</t>
  </si>
  <si>
    <t>AINSWORTH FRED &amp; LINDA</t>
  </si>
  <si>
    <t>120-48-099</t>
  </si>
  <si>
    <t>KUJAWA DONALD M &amp; DAWN M JT</t>
  </si>
  <si>
    <t>1905 VICTORIA FARMS RD , LAKE HAVASU CITY 864040000</t>
  </si>
  <si>
    <t>120-48-098</t>
  </si>
  <si>
    <t>WEIS RENTALS INC</t>
  </si>
  <si>
    <t>120-48-097</t>
  </si>
  <si>
    <t>ROWSON IRENE</t>
  </si>
  <si>
    <t>120-48-096</t>
  </si>
  <si>
    <t>120-48-095</t>
  </si>
  <si>
    <t>FEASEY BARRY R</t>
  </si>
  <si>
    <t>120-48-094</t>
  </si>
  <si>
    <t>WALTERS MICHAEL &amp; CAMELLA</t>
  </si>
  <si>
    <t>120-48-093</t>
  </si>
  <si>
    <t>CRAMER BOBBY S &amp; DONNA J</t>
  </si>
  <si>
    <t>120-48-092</t>
  </si>
  <si>
    <t>PRETZEL HAROLD &amp; PENNY</t>
  </si>
  <si>
    <t>120-48-091</t>
  </si>
  <si>
    <t>120-48-090</t>
  </si>
  <si>
    <t>SPALDING LARRY M, SPALDING RACHEL C</t>
  </si>
  <si>
    <t>120-48-089</t>
  </si>
  <si>
    <t>WEIMERT FRANK JR &amp; BARBARA</t>
  </si>
  <si>
    <t>1905 VICTORIA FARMS RD 89</t>
  </si>
  <si>
    <t>120-48-088</t>
  </si>
  <si>
    <t>DODSON DAVID P &amp; DIAN C</t>
  </si>
  <si>
    <t>1905 VICTORIA FARMS RD 88, LAKE HAVASU CITY</t>
  </si>
  <si>
    <t>120-48-087</t>
  </si>
  <si>
    <t>1905 VICTORIA FARMS RD 87</t>
  </si>
  <si>
    <t>120-48-086</t>
  </si>
  <si>
    <t>WOODS WELDON &amp; MARY JT</t>
  </si>
  <si>
    <t>1905 VICTORIA FARMS RD 86 000000000</t>
  </si>
  <si>
    <t>120-48-085</t>
  </si>
  <si>
    <t>VANDERMEY DONALD W &amp; CORA</t>
  </si>
  <si>
    <t>1905 VICTORIA FARMS RD 85 000000000</t>
  </si>
  <si>
    <t>120-48-084</t>
  </si>
  <si>
    <t>WEIS GARY L &amp; CHARLOTTE E TRUSTEES</t>
  </si>
  <si>
    <t>120-48-083</t>
  </si>
  <si>
    <t>FLEMING DANIEL S &amp; SUSAN J</t>
  </si>
  <si>
    <t>120-48-082</t>
  </si>
  <si>
    <t>ERICKSON NANCY J</t>
  </si>
  <si>
    <t>1905 VICTORIA FARMS RD 82</t>
  </si>
  <si>
    <t>120-48-081</t>
  </si>
  <si>
    <t>BURELSON RUSSELL E &amp; SANDRA C</t>
  </si>
  <si>
    <t>120-48-080</t>
  </si>
  <si>
    <t>120-48-079</t>
  </si>
  <si>
    <t>PHILLIPS JOAN E SURVIVING TRUSTEE</t>
  </si>
  <si>
    <t>120-48-078</t>
  </si>
  <si>
    <t>120-48-077</t>
  </si>
  <si>
    <t>GOSSELIN RICHER M</t>
  </si>
  <si>
    <t>120-48-076</t>
  </si>
  <si>
    <t>GLOWACKI ERNEST</t>
  </si>
  <si>
    <t>120-48-075</t>
  </si>
  <si>
    <t>JONES BOYCE &amp; SHARON</t>
  </si>
  <si>
    <t>120-48-074</t>
  </si>
  <si>
    <t>CLEVELAND JAMES &amp; EMILIE TRS</t>
  </si>
  <si>
    <t>120-48-073</t>
  </si>
  <si>
    <t>JACOBS JAY T &amp; NANCY S</t>
  </si>
  <si>
    <t>120-48-072</t>
  </si>
  <si>
    <t>SMITH CHRISTOPHER C &amp; PRINCELLA</t>
  </si>
  <si>
    <t>120-48-071</t>
  </si>
  <si>
    <t>RESORT PROPERTY OWNERS ASSOCIATION</t>
  </si>
  <si>
    <t>120-48-070</t>
  </si>
  <si>
    <t>FIEDLER KENNETH JT 50</t>
  </si>
  <si>
    <t>1905 VICTORIA FARMS RD 70 000000000</t>
  </si>
  <si>
    <t>120-48-069</t>
  </si>
  <si>
    <t>BRAMAN WILLIAM D &amp; BECKY J</t>
  </si>
  <si>
    <t>1905 VICTORIA FARMS RD 69 000000000</t>
  </si>
  <si>
    <t>120-48-068</t>
  </si>
  <si>
    <t>LAKE LARRY</t>
  </si>
  <si>
    <t>1905 VICTORIA FARMS RD 68 000000000</t>
  </si>
  <si>
    <t>120-48-067</t>
  </si>
  <si>
    <t>KOENIG LEE &amp; JEAN</t>
  </si>
  <si>
    <t>1905 VICTORIA FARMS RD 67 000000000</t>
  </si>
  <si>
    <t>120-48-066</t>
  </si>
  <si>
    <t>FLEMING DANIEL S &amp; SUSAN J TRUSTEES</t>
  </si>
  <si>
    <t>1905 VICTORIA FARMS RD 66 000000000</t>
  </si>
  <si>
    <t>120-48-065</t>
  </si>
  <si>
    <t>YANCEY ROBERT A &amp; JOLENE K JT</t>
  </si>
  <si>
    <t>1905 VICTORIA FARMS RD 65 000000000</t>
  </si>
  <si>
    <t>120-48-064</t>
  </si>
  <si>
    <t>RONNE THOMAS &amp; SARAH CPWRS</t>
  </si>
  <si>
    <t>1905 VICTORIA FARMS RD 64 000000000</t>
  </si>
  <si>
    <t>120-48-063</t>
  </si>
  <si>
    <t>VANDE HOEF MARTIN &amp; GERRILYN TRUSTEES</t>
  </si>
  <si>
    <t>1905 VICTORIA FARMS RD 63 000000000</t>
  </si>
  <si>
    <t>120-48-062</t>
  </si>
  <si>
    <t>GODFREY PAUL R &amp; JUDITH A TRUSTEES</t>
  </si>
  <si>
    <t>1905 VICTORIA FARMS RD 62 000000000</t>
  </si>
  <si>
    <t>120-48-061</t>
  </si>
  <si>
    <t>CARRELL RANDALL &amp; DEBBIE CPWRS</t>
  </si>
  <si>
    <t>1905 VICTORIA FARMS RD 61 000000000</t>
  </si>
  <si>
    <t>120-48-060</t>
  </si>
  <si>
    <t>AYUB DAVID J &amp; SHARON D TRUSTEES</t>
  </si>
  <si>
    <t>1905 VICTORIA FARMS RD 60 000000000</t>
  </si>
  <si>
    <t>120-48-059</t>
  </si>
  <si>
    <t>LILES THOMAS D &amp; SONJA D CPWRS</t>
  </si>
  <si>
    <t>1905 VICTORIA FARMS RD 59 000000000</t>
  </si>
  <si>
    <t>120-48-058</t>
  </si>
  <si>
    <t>HUBBLE DONALD H &amp; JANET M JT</t>
  </si>
  <si>
    <t>1905 VICTORIA FARMS RD 58 000000000</t>
  </si>
  <si>
    <t>120-48-057</t>
  </si>
  <si>
    <t>1905 VICTORIA FARMS RD 57 000000000</t>
  </si>
  <si>
    <t>120-48-056</t>
  </si>
  <si>
    <t>BITRICH ROCKY B &amp; DARLENE S</t>
  </si>
  <si>
    <t>1905 VICTORIA FARMS RD 56 000000000</t>
  </si>
  <si>
    <t>120-48-055</t>
  </si>
  <si>
    <t>RUSSELL JEFFREY C &amp; VALERIE J</t>
  </si>
  <si>
    <t>1905 VICTORIA FARMS RD 55 000000000</t>
  </si>
  <si>
    <t>120-48-054</t>
  </si>
  <si>
    <t>COLLINS KENNETH, SWARTZKOPF DIANNE</t>
  </si>
  <si>
    <t>1905 VICTORIA FARMS RD 54 000000000</t>
  </si>
  <si>
    <t>120-48-053</t>
  </si>
  <si>
    <t>LARSEN JOHN R</t>
  </si>
  <si>
    <t>1905 VICTORIA FARMS RD 53 000000000</t>
  </si>
  <si>
    <t>120-48-052</t>
  </si>
  <si>
    <t>RHODE JESSE &amp; LOU ANN</t>
  </si>
  <si>
    <t>120-48-051</t>
  </si>
  <si>
    <t>SCHEFERS RICHARD K &amp; KAY R</t>
  </si>
  <si>
    <t>120-48-050</t>
  </si>
  <si>
    <t>CIMMIYOTTI GORDON</t>
  </si>
  <si>
    <t>120-48-049</t>
  </si>
  <si>
    <t>FISHER RICHARD &amp; SUSAN</t>
  </si>
  <si>
    <t>120-48-048</t>
  </si>
  <si>
    <t>HOOVER JAMES H, BUCHANAN NANCY C</t>
  </si>
  <si>
    <t>120-48-047</t>
  </si>
  <si>
    <t>POSTON RICHARD &amp; KATHY</t>
  </si>
  <si>
    <t>120-48-046</t>
  </si>
  <si>
    <t>MORGAN WILLIAM E &amp; BARBARA J CPWRS</t>
  </si>
  <si>
    <t>120-48-045</t>
  </si>
  <si>
    <t>MACE ROBERT A &amp; LYNNE E CPWRS</t>
  </si>
  <si>
    <t>120-48-044</t>
  </si>
  <si>
    <t>COX RICHARD JT 50</t>
  </si>
  <si>
    <t>120-48-043</t>
  </si>
  <si>
    <t>ACKER BARBARA JT 50</t>
  </si>
  <si>
    <t>120-48-042</t>
  </si>
  <si>
    <t>PARISH DAVID A &amp; NANCY K</t>
  </si>
  <si>
    <t>120-48-041</t>
  </si>
  <si>
    <t>CAMPEDELLI JOSEPH J &amp; NOREEN A JT</t>
  </si>
  <si>
    <t>120-48-040</t>
  </si>
  <si>
    <t>BEESE GARY A &amp; SALLY M</t>
  </si>
  <si>
    <t>120-48-039</t>
  </si>
  <si>
    <t>BAISLEY EARL &amp; SHIRLEY CPWRS</t>
  </si>
  <si>
    <t>120-48-038</t>
  </si>
  <si>
    <t>SPRANKLE VERNON &amp; FRANCES</t>
  </si>
  <si>
    <t>120-48-037</t>
  </si>
  <si>
    <t>WYLIE DOUGLAS</t>
  </si>
  <si>
    <t>120-48-036</t>
  </si>
  <si>
    <t>DE COLA CATHY</t>
  </si>
  <si>
    <t>120-48-035</t>
  </si>
  <si>
    <t>MCCARVILLE JENNIFER LYNN</t>
  </si>
  <si>
    <t>120-48-034</t>
  </si>
  <si>
    <t>DUCKWORTH DANIEL &amp; KAREN CPWRS</t>
  </si>
  <si>
    <t>120-48-033</t>
  </si>
  <si>
    <t>MITSTIFER JEFFERY</t>
  </si>
  <si>
    <t>120-48-032</t>
  </si>
  <si>
    <t>AREHART RALPH W &amp; SHIRLEY K TRUSTEES</t>
  </si>
  <si>
    <t>120-48-031</t>
  </si>
  <si>
    <t>ANDERSON JERRY W &amp; LAURA J CPWRS</t>
  </si>
  <si>
    <t>120-48-030</t>
  </si>
  <si>
    <t>BLANKENBAKER JACK &amp; TERI</t>
  </si>
  <si>
    <t>120-48-029</t>
  </si>
  <si>
    <t>BAILEY BRUCE &amp; SHARON CPWRS</t>
  </si>
  <si>
    <t>120-48-028</t>
  </si>
  <si>
    <t>ARIZONA SUNCHASERS LLC</t>
  </si>
  <si>
    <t>120-48-027</t>
  </si>
  <si>
    <t>BLEESS PATRICK &amp; SHIRLEY</t>
  </si>
  <si>
    <t>120-48-026</t>
  </si>
  <si>
    <t>FRED E &amp; JUDY RUPE TRUST</t>
  </si>
  <si>
    <t>120-48-025</t>
  </si>
  <si>
    <t>VANDEHOEF LARRY G &amp; LINDA J CPWRS</t>
  </si>
  <si>
    <t>120-48-024</t>
  </si>
  <si>
    <t>CARDOZA OSCAR J</t>
  </si>
  <si>
    <t>1905 VICTORIA FARMS RD 24, LAKE HAVASU CITY 864040000</t>
  </si>
  <si>
    <t>120-48-023</t>
  </si>
  <si>
    <t>FISHER LINDALL E &amp; NANCY CPWRS</t>
  </si>
  <si>
    <t>120-48-022</t>
  </si>
  <si>
    <t>SPARKS CARL D &amp; JOANNE</t>
  </si>
  <si>
    <t>120-48-021</t>
  </si>
  <si>
    <t>REID RHONDA</t>
  </si>
  <si>
    <t>120-48-020</t>
  </si>
  <si>
    <t>STONE DARYL &amp; LORRAINE JT</t>
  </si>
  <si>
    <t>120-48-019</t>
  </si>
  <si>
    <t>FLEMING MICHAEL E JT 50</t>
  </si>
  <si>
    <t>120-48-018</t>
  </si>
  <si>
    <t>120-48-017</t>
  </si>
  <si>
    <t>NORTON JAMES D &amp; DIANNE</t>
  </si>
  <si>
    <t>120-48-016</t>
  </si>
  <si>
    <t>NORTON JOHN W</t>
  </si>
  <si>
    <t>120-48-015</t>
  </si>
  <si>
    <t>120-48-014</t>
  </si>
  <si>
    <t>120-48-013</t>
  </si>
  <si>
    <t>EISAN PATRICK &amp; GLORIA CPWRS</t>
  </si>
  <si>
    <t>120-48-012</t>
  </si>
  <si>
    <t>KAUFFMAN JERRY &amp; JOYCE</t>
  </si>
  <si>
    <t>120-48-011</t>
  </si>
  <si>
    <t>JOSEPH VINCENT KELTZ SR REV TRUST</t>
  </si>
  <si>
    <t>120-48-010</t>
  </si>
  <si>
    <t>BEESE NEIL &amp; JAYCEEN</t>
  </si>
  <si>
    <t>120-48-009</t>
  </si>
  <si>
    <t>FISHER RE LLC</t>
  </si>
  <si>
    <t>120-48-008</t>
  </si>
  <si>
    <t>MARVIN LEWIS &amp; ARLEIGH CPWRS</t>
  </si>
  <si>
    <t>120-48-007</t>
  </si>
  <si>
    <t>ST JOHN DONALD W &amp; G ANN JT</t>
  </si>
  <si>
    <t>120-48-006</t>
  </si>
  <si>
    <t>RICHERT DAVID B JT 50</t>
  </si>
  <si>
    <t>120-48-005</t>
  </si>
  <si>
    <t>FUHRMAN DENNIS H &amp; SANDRA E</t>
  </si>
  <si>
    <t>120-48-004</t>
  </si>
  <si>
    <t>ANGELO GALEN K &amp; DONNA S</t>
  </si>
  <si>
    <t>120-48-003</t>
  </si>
  <si>
    <t>ROBINSON DAVID &amp; PATRICIA JT</t>
  </si>
  <si>
    <t>120-48-002</t>
  </si>
  <si>
    <t>PLATINUM PROPERTY HOLDINGS LLC</t>
  </si>
  <si>
    <t>120-48-001</t>
  </si>
  <si>
    <t>SWORD ORVAL &amp; BARBARA CPWRS</t>
  </si>
  <si>
    <t>Date Sold</t>
  </si>
  <si>
    <t>120-53-053</t>
  </si>
  <si>
    <t>$3.5 million sale to DFC</t>
  </si>
  <si>
    <t>120-53-132</t>
  </si>
  <si>
    <t>120-53-131</t>
  </si>
  <si>
    <t>120-53-130</t>
  </si>
  <si>
    <t>120-53-129</t>
  </si>
  <si>
    <t>120-53-128</t>
  </si>
  <si>
    <t>120-53-127</t>
  </si>
  <si>
    <t>120-53-126</t>
  </si>
  <si>
    <t>120-53-125</t>
  </si>
  <si>
    <t>120-53-124</t>
  </si>
  <si>
    <t>120-53-123</t>
  </si>
  <si>
    <t>120-53-122</t>
  </si>
  <si>
    <t>120-53-121</t>
  </si>
  <si>
    <t>120-53-120</t>
  </si>
  <si>
    <t>120-53-119</t>
  </si>
  <si>
    <t>120-53-118</t>
  </si>
  <si>
    <t>120-53-117</t>
  </si>
  <si>
    <t>120-53-116</t>
  </si>
  <si>
    <t>120-53-115</t>
  </si>
  <si>
    <t>120-53-114</t>
  </si>
  <si>
    <t>120-53-113</t>
  </si>
  <si>
    <t>120-53-112</t>
  </si>
  <si>
    <t>120-53-111</t>
  </si>
  <si>
    <t>120-53-110</t>
  </si>
  <si>
    <t>120-53-109</t>
  </si>
  <si>
    <t>120-53-108</t>
  </si>
  <si>
    <t>120-53-107</t>
  </si>
  <si>
    <t>120-53-106</t>
  </si>
  <si>
    <t>120-53-105</t>
  </si>
  <si>
    <t>120-53-104</t>
  </si>
  <si>
    <t>120-53-103</t>
  </si>
  <si>
    <t>120-53-102</t>
  </si>
  <si>
    <t>120-53-101</t>
  </si>
  <si>
    <t>120-53-100</t>
  </si>
  <si>
    <t>120-53-99</t>
  </si>
  <si>
    <t>120-53-98</t>
  </si>
  <si>
    <t>120-53-97</t>
  </si>
  <si>
    <t>120-53-96</t>
  </si>
  <si>
    <t>120-53-95</t>
  </si>
  <si>
    <t>120-53-94</t>
  </si>
  <si>
    <t>120-53-93</t>
  </si>
  <si>
    <t>120-53-92</t>
  </si>
  <si>
    <t>120-53-91</t>
  </si>
  <si>
    <t>120-53-90</t>
  </si>
  <si>
    <t>120-53-89</t>
  </si>
  <si>
    <t>120-53-88</t>
  </si>
  <si>
    <t>120-53-084</t>
  </si>
  <si>
    <t>120-53-082</t>
  </si>
  <si>
    <t>120-53-080</t>
  </si>
  <si>
    <t>120-53-079</t>
  </si>
  <si>
    <t>120-53-077</t>
  </si>
  <si>
    <t>120-53-076</t>
  </si>
  <si>
    <t>120-53-075</t>
  </si>
  <si>
    <t>120-53-073</t>
  </si>
  <si>
    <t>120-53-071</t>
  </si>
  <si>
    <t>120-53-068</t>
  </si>
  <si>
    <t>120-53-067</t>
  </si>
  <si>
    <t>120-53-066</t>
  </si>
  <si>
    <t>120-53-063</t>
  </si>
  <si>
    <t>120-53-062</t>
  </si>
  <si>
    <t>120-53-061</t>
  </si>
  <si>
    <t>120-53-060</t>
  </si>
  <si>
    <t>120-53-059</t>
  </si>
  <si>
    <t>120-53-058</t>
  </si>
  <si>
    <t>120-53-056</t>
  </si>
  <si>
    <t>120-53-055</t>
  </si>
  <si>
    <t>120-53-050</t>
  </si>
  <si>
    <t>120-53-049</t>
  </si>
  <si>
    <t>120-53-048</t>
  </si>
  <si>
    <t>120-53-047</t>
  </si>
  <si>
    <t>120-53-046</t>
  </si>
  <si>
    <t>120-53-045</t>
  </si>
  <si>
    <t>120-53-044</t>
  </si>
  <si>
    <t>120-53-043</t>
  </si>
  <si>
    <t>120-53-042</t>
  </si>
  <si>
    <t>120-53-041</t>
  </si>
  <si>
    <t>120-53-040</t>
  </si>
  <si>
    <t>120-53-038</t>
  </si>
  <si>
    <t>120-53-037</t>
  </si>
  <si>
    <t>120-53-036</t>
  </si>
  <si>
    <t>120-53-035</t>
  </si>
  <si>
    <t>120-53-034</t>
  </si>
  <si>
    <t>120-53-033</t>
  </si>
  <si>
    <t>120-53-032</t>
  </si>
  <si>
    <t>120-53-031</t>
  </si>
  <si>
    <t>120-53-030</t>
  </si>
  <si>
    <t>120-53-029</t>
  </si>
  <si>
    <t>120-53-028</t>
  </si>
  <si>
    <t>120-53-027</t>
  </si>
  <si>
    <t>120-53-026</t>
  </si>
  <si>
    <t>120-53-025</t>
  </si>
  <si>
    <t>120-53-024</t>
  </si>
  <si>
    <t>120-53-023</t>
  </si>
  <si>
    <t>120-53-022</t>
  </si>
  <si>
    <t>120-53-021</t>
  </si>
  <si>
    <t>120-53-020</t>
  </si>
  <si>
    <t>120-53-019</t>
  </si>
  <si>
    <t>120-53-018</t>
  </si>
  <si>
    <t>120-53-017</t>
  </si>
  <si>
    <t>120-53-016</t>
  </si>
  <si>
    <t>120-53-015</t>
  </si>
  <si>
    <t>120-53-014</t>
  </si>
  <si>
    <t>120-53-013</t>
  </si>
  <si>
    <t>120-53-012</t>
  </si>
  <si>
    <t>120-53-011</t>
  </si>
  <si>
    <t>120-53-009</t>
  </si>
  <si>
    <t>120-53-008</t>
  </si>
  <si>
    <t>120-53-007</t>
  </si>
  <si>
    <t>120-53-004</t>
  </si>
  <si>
    <t>120-53-003</t>
  </si>
  <si>
    <t>120-53-001</t>
  </si>
  <si>
    <t>120-51-095</t>
  </si>
  <si>
    <t>120-51-094</t>
  </si>
  <si>
    <t>120-51-092</t>
  </si>
  <si>
    <t>120-51-091</t>
  </si>
  <si>
    <t>120-51-090</t>
  </si>
  <si>
    <t>120-51-089</t>
  </si>
  <si>
    <t>120-51-088</t>
  </si>
  <si>
    <t>120-51-087</t>
  </si>
  <si>
    <t>120-51-084</t>
  </si>
  <si>
    <t>120-51-083</t>
  </si>
  <si>
    <t>120-51-080</t>
  </si>
  <si>
    <t>120-51-079</t>
  </si>
  <si>
    <t>120-51-078</t>
  </si>
  <si>
    <t>120-51-077</t>
  </si>
  <si>
    <t>120-51-076</t>
  </si>
  <si>
    <t>120-51-075</t>
  </si>
  <si>
    <t>120-51-074</t>
  </si>
  <si>
    <t>120-51-073</t>
  </si>
  <si>
    <t>120-51-071</t>
  </si>
  <si>
    <t>120-51-070</t>
  </si>
  <si>
    <t>120-51-069</t>
  </si>
  <si>
    <t>120-51-068</t>
  </si>
  <si>
    <t>120-51-066</t>
  </si>
  <si>
    <t>120-51-065</t>
  </si>
  <si>
    <t>120-51-064</t>
  </si>
  <si>
    <t>120-51-063</t>
  </si>
  <si>
    <t>120-51-062</t>
  </si>
  <si>
    <t>120-51-061</t>
  </si>
  <si>
    <t>120-51-060</t>
  </si>
  <si>
    <t>120-51-030</t>
  </si>
  <si>
    <t>120-51-029</t>
  </si>
  <si>
    <t>RUGGLES RICHARD CPWRS 50</t>
  </si>
  <si>
    <t>KING MICHAEL L &amp; VICKI A</t>
  </si>
  <si>
    <t>SALDIN CRAIG &amp; SALLY</t>
  </si>
  <si>
    <t>SARNER GARY &amp; JOY</t>
  </si>
  <si>
    <t>OLSON JAY &amp; ELAINE</t>
  </si>
  <si>
    <t>Bulk Sale</t>
  </si>
  <si>
    <t>MC MENAMY JON &amp; PAMELA CPWRS</t>
  </si>
  <si>
    <t>POTTER JOHN &amp; WENDY</t>
  </si>
  <si>
    <t>CUSTER DAVID &amp; NANCY CPWRS</t>
  </si>
  <si>
    <t>WATERHOUSE KIM S &amp; JUDY S CPWRS</t>
  </si>
  <si>
    <t>JOHNSON JOHN G &amp; DIANE L CPWRS</t>
  </si>
  <si>
    <t>GILLIAM RONALD &amp; MARY</t>
  </si>
  <si>
    <t>SPECKERT LESLIE &amp; JACQUELINE TRS</t>
  </si>
  <si>
    <t>GERHARDT DONALD &amp; CLAUDIA CPWRS</t>
  </si>
  <si>
    <t>MC DONALD JAMES F &amp; VALERIE ANN TRUSTEES</t>
  </si>
  <si>
    <t>LAHTI BRIAN C &amp; NANCY L</t>
  </si>
  <si>
    <t>LAHTI BRIAN &amp; NANCY</t>
  </si>
  <si>
    <t>JUBINVILLE JOHN &amp; MONA</t>
  </si>
  <si>
    <t>JUBINVILLE JOHN &amp; MONA, GILLESPIE DONALD &amp; KIMBERLY</t>
  </si>
  <si>
    <t>ILLESPIE DON &amp; KIM</t>
  </si>
  <si>
    <t>TSAKRIOS NICHOLAS &amp; TACIA</t>
  </si>
  <si>
    <t>PYTLARZ RICHARD JT ETAL, SMITH CATHERINE M JT</t>
  </si>
  <si>
    <t>ETTERLEIN WILLIAM &amp; EDWINNA</t>
  </si>
  <si>
    <t>MACKENZIE MATTHEW E &amp; AMBER R</t>
  </si>
  <si>
    <t>SALTZMAN DARRELD &amp; RHONDA</t>
  </si>
  <si>
    <t>STRIDE ALFRED &amp; LYNN</t>
  </si>
  <si>
    <t>KUHNKE RICHARD D SR &amp; DEBORAH L</t>
  </si>
  <si>
    <t>HAWKINS WILLIAM &amp; DI ANNA CPWRS</t>
  </si>
  <si>
    <t>RAY DENNIS &amp; BETTY</t>
  </si>
  <si>
    <t>SPARKS GEOFFREY W &amp; JUDITH KAY</t>
  </si>
  <si>
    <t>SEEDS GREGORY &amp; BOBBI JT</t>
  </si>
  <si>
    <t>GOECKE PAUL J &amp; KAY A CPWRS</t>
  </si>
  <si>
    <t>LAZARD RODNEY &amp; CHARLEEN CPWRS</t>
  </si>
  <si>
    <t>KNUTSON WILLIAM D &amp; SANDRA G</t>
  </si>
  <si>
    <t>KELLOGG RICHARD &amp; PATRICIA</t>
  </si>
  <si>
    <t>SALMON GRANT &amp; COLLEEN, SALMON CURTIS GA</t>
  </si>
  <si>
    <t>PARSONS DON &amp; VAL, ZIMMERMAN MELANIE</t>
  </si>
  <si>
    <t>BROWN RONALD L &amp; JANE L</t>
  </si>
  <si>
    <t>THOMAS DARRELL E &amp; JULIE</t>
  </si>
  <si>
    <t>STURDIVAN DENNIS &amp; CONNIE</t>
  </si>
  <si>
    <t>GOECKE PAUL &amp; KAY CPWRS</t>
  </si>
  <si>
    <t>SALMON GRANT &amp; COLLEEN</t>
  </si>
  <si>
    <t>HENNING RICHARD &amp; CYNTHIA CPWRS</t>
  </si>
  <si>
    <t>MATTHEWS DONALD M &amp; MARJORIE E TRUSTEES</t>
  </si>
  <si>
    <t>SUTLEY KENNETH &amp; BARBARA CPWRS</t>
  </si>
  <si>
    <t>LIWCZAK MIKE &amp; LAURA</t>
  </si>
  <si>
    <t>SCHURMAN GERALD &amp; JANE CPWRS</t>
  </si>
  <si>
    <t>KEARNEY JOHN &amp; LAURA</t>
  </si>
  <si>
    <t>LANG GORDON &amp; DONNA</t>
  </si>
  <si>
    <t>SMITH TERRY &amp; MARGIE CPWRS</t>
  </si>
  <si>
    <t>LAMOUREAUX DARRELL L &amp; NANCY TRUSTEES</t>
  </si>
  <si>
    <t>BULLOCK ROBERT H &amp; DIANE D CPWRS</t>
  </si>
  <si>
    <t>NOVITSKY RANDOLPH TRUSTEE</t>
  </si>
  <si>
    <t>RAUSCH MICHAEL &amp; TWILA</t>
  </si>
  <si>
    <t>FLEMING MARK</t>
  </si>
  <si>
    <t>FLEMING MARK R</t>
  </si>
  <si>
    <t>BRUNELL GAYLE</t>
  </si>
  <si>
    <t>WHITWORTH WESLEY &amp; MODESTA JT</t>
  </si>
  <si>
    <t>PETERS JOHNNY &amp; DEBBIE</t>
  </si>
  <si>
    <t>PHILLIPS NANCY K</t>
  </si>
  <si>
    <t>SPARKS EUGENE L &amp; CECILIA</t>
  </si>
  <si>
    <t>PFEILER DAVID</t>
  </si>
  <si>
    <t>SHANNON RANDALL &amp; JUDITH</t>
  </si>
  <si>
    <t>ANDERSON DENNIS P &amp; CHRISTINE L</t>
  </si>
  <si>
    <t>DUNN TERRY &amp; SHARON JT</t>
  </si>
  <si>
    <t>WILSON ROGER &amp; PATRICIA</t>
  </si>
  <si>
    <t>ECKARDT GUENTER &amp; F JEANETTE</t>
  </si>
  <si>
    <t>HIATT DAVID L &amp; BEVERLY A CPWRS</t>
  </si>
  <si>
    <t>OWENS KARIN</t>
  </si>
  <si>
    <t>BELMORE DEAN &amp; CHRISTENA</t>
  </si>
  <si>
    <t>CECHET LARRY &amp; JANETTE CPWRS</t>
  </si>
  <si>
    <t>LIAN GUSTAV &amp; MARY JANE CPWRS</t>
  </si>
  <si>
    <t>WILKERSON KARL &amp; JANICE</t>
  </si>
  <si>
    <t>DEMATTEIS KENNETH &amp; JOCENE</t>
  </si>
  <si>
    <t>MUELLER ANDREW TRUSTEE 50</t>
  </si>
  <si>
    <t>AUERBACH RICHARD &amp; KARLA</t>
  </si>
  <si>
    <t>WRIGHT GREGORY JOHN &amp; JOAN ELAINE JT</t>
  </si>
  <si>
    <t>ELLIS JAMES M III &amp; MARILYN TRS</t>
  </si>
  <si>
    <t>RINDERLE RENTALS LLC</t>
  </si>
  <si>
    <t>DAVIS BOYD &amp; VICKIE</t>
  </si>
  <si>
    <t>DAVIS BOYD &amp; VICKIE CPWRS</t>
  </si>
  <si>
    <t>BOMBARDIER DONALD &amp; BERNADETTE CPWRS</t>
  </si>
  <si>
    <t>HUMBLE MICHAEL &amp; DONNA TRUSTEES</t>
  </si>
  <si>
    <t>SMITH TERRY L &amp; MARGIE M JT</t>
  </si>
  <si>
    <t>ERICKSON LAWRENCE A &amp; TERRI J</t>
  </si>
  <si>
    <t>ROBERTS JAMES TRUSTEE</t>
  </si>
  <si>
    <t>THOMPSON VALERIE</t>
  </si>
  <si>
    <t>TK RENTALS LLC</t>
  </si>
  <si>
    <t>JOHNSON KENNETH R &amp; CATHERINE A</t>
  </si>
  <si>
    <t>KIRSH ENTERPRISES LLC</t>
  </si>
  <si>
    <t>FREITAS JOSEPH &amp; MAUREEN</t>
  </si>
  <si>
    <t>SCOTT MICHAEL D &amp; JUDY A</t>
  </si>
  <si>
    <t>KUDRNA RICHARD &amp; VERA CPWRS</t>
  </si>
  <si>
    <t>EDWARDS RAYMOND J</t>
  </si>
  <si>
    <t>EGGEN CHESLEY &amp; BRENDA</t>
  </si>
  <si>
    <t>IRWIN STEVEN S &amp; KATHY A</t>
  </si>
  <si>
    <t>RUHOFF RODNEY C &amp; NANCY J JT</t>
  </si>
  <si>
    <t>EMERSON DAVID L &amp; BOBBE D CPWRS</t>
  </si>
  <si>
    <t>KROHN MARTY &amp; JODI</t>
  </si>
  <si>
    <t>INGERSOLL ROBERT D &amp; PATRICIA</t>
  </si>
  <si>
    <t>HUMPHREYS GARRY &amp; ROCHELLE CPWRS</t>
  </si>
  <si>
    <t>NORTH RIM LLC</t>
  </si>
  <si>
    <t>MEYERS LAVERN &amp; TAMMY</t>
  </si>
  <si>
    <t>LINDSAY GORDON</t>
  </si>
  <si>
    <t>DEN HARTOG ANTHONY E &amp; THERESA JT</t>
  </si>
  <si>
    <t>FENTON E DALE &amp; WANDA</t>
  </si>
  <si>
    <t>FOZARD WILLIAM J &amp; ROBERTA L CPWRS</t>
  </si>
  <si>
    <t>GUSTIN THOMAS &amp; JOAN</t>
  </si>
  <si>
    <t>DILLARD WILLIAM &amp; VICTORIA TRS</t>
  </si>
  <si>
    <t>MC DONALD MITCHELL &amp; PAMELA</t>
  </si>
  <si>
    <t>SANDGREN STANLEY &amp; DEBORAH TRS</t>
  </si>
  <si>
    <t>MOHAVE STATE BANK</t>
  </si>
  <si>
    <t>NICOLI DOREEN</t>
  </si>
  <si>
    <t>BEMIS DAVID P &amp; ANNETTE M</t>
  </si>
  <si>
    <t>PRICE HERITAGE LLC</t>
  </si>
  <si>
    <t>THOMAS RICHARD K &amp; GLORIA</t>
  </si>
  <si>
    <t>REINKE GENE &amp; PATRICIA TRUSTEES</t>
  </si>
  <si>
    <t>WISWALL FRED HERBERT &amp; SANDRA S</t>
  </si>
  <si>
    <t>HAGEMANN KENNETH &amp; RINI CPWRS</t>
  </si>
  <si>
    <t>KRAMER MICHAEL D &amp; KANDIS</t>
  </si>
  <si>
    <t>FINLAYSON ALLEN &amp; DOROTHY CPWRS</t>
  </si>
  <si>
    <t>VAN VLIET RON &amp; DEBBIE</t>
  </si>
  <si>
    <t>JOHNSTON CRAIG</t>
  </si>
  <si>
    <t>MUSTARD JEFF &amp; DEBRA CPWRS</t>
  </si>
  <si>
    <t>LITTLER DAVID &amp; NORA CPWRS</t>
  </si>
  <si>
    <t>DAVIS DENNIS &amp; JACKLYN CPWRS</t>
  </si>
  <si>
    <t>2016 as of June 2</t>
  </si>
  <si>
    <t># Sales</t>
  </si>
  <si>
    <t>Average Sale Price</t>
  </si>
  <si>
    <t>Sales Per Month</t>
  </si>
  <si>
    <t>House</t>
  </si>
  <si>
    <t>Park Model added after sale</t>
  </si>
  <si>
    <t>House added</t>
  </si>
  <si>
    <t>RV Lot plus Casita</t>
  </si>
  <si>
    <t>RV Lot - Gravel</t>
  </si>
  <si>
    <t>Original lot sold 03/17/2009 $97500</t>
  </si>
  <si>
    <t>RV Lot</t>
  </si>
  <si>
    <t>RV Lot with concrete patio</t>
  </si>
  <si>
    <t>RV Lot with Casita</t>
  </si>
  <si>
    <t>RV Lot with Extra large casita</t>
  </si>
  <si>
    <t>Original lot sold 02/17/2010 $90000</t>
  </si>
  <si>
    <t>Original lot sold 03/18/2011 $131.500</t>
  </si>
  <si>
    <t>RV lot with small casita</t>
  </si>
  <si>
    <t>RV Lot with concrete pad/patio</t>
  </si>
  <si>
    <t>RV Lot with pavers</t>
  </si>
  <si>
    <t>Original Lot sold 01/25/2012 $94000</t>
  </si>
  <si>
    <t>Small Home added</t>
  </si>
  <si>
    <t>RV lot with small home added</t>
  </si>
  <si>
    <t xml:space="preserve">House </t>
  </si>
  <si>
    <t>House sold 03/14/2013 $156,500</t>
  </si>
  <si>
    <t>RV lot with concrete pad and small casita</t>
  </si>
  <si>
    <t>RV Lot with concrete patio - double lot?</t>
  </si>
  <si>
    <t>Park model added</t>
  </si>
  <si>
    <t>Original sale 08/08/2013 $92,597</t>
  </si>
  <si>
    <t>Original sale 02/10/2009 $85000</t>
  </si>
  <si>
    <t>RV Lot with Pavers</t>
  </si>
  <si>
    <t>RV Lot with Pavers and small casita</t>
  </si>
  <si>
    <t>RV Lot with concrete pad/patio and casita</t>
  </si>
  <si>
    <t>House added Looks like a park model with an addition</t>
  </si>
  <si>
    <t>Original sale 04/03/2008 $51000</t>
  </si>
  <si>
    <t>Original sale 10/02/2008 $57600</t>
  </si>
  <si>
    <t>Park model with extension</t>
  </si>
  <si>
    <t>House added (small)</t>
  </si>
  <si>
    <t>Original sale 01/24/2008 $45100</t>
  </si>
  <si>
    <t>RV Lot with Pavers and large casita</t>
  </si>
  <si>
    <t>Original sale 01/24/2008 $61300</t>
  </si>
  <si>
    <t>Small house added</t>
  </si>
  <si>
    <t>RV lot with pavers</t>
  </si>
  <si>
    <t>RV lot with concrete and 2 structures</t>
  </si>
  <si>
    <t>RV Lot with pavers, casita and storage</t>
  </si>
  <si>
    <t>Original sale 8/21/2008 $75,000</t>
  </si>
  <si>
    <t>RV lot with pavers and casita</t>
  </si>
  <si>
    <t>RV lot with large casita and screened porch</t>
  </si>
  <si>
    <t>RV lot with concrete patio</t>
  </si>
  <si>
    <t>Original Sale 2/13/2009 $57600</t>
  </si>
  <si>
    <t>Original sale 2/29/2008 $61800</t>
  </si>
  <si>
    <t>Date</t>
  </si>
  <si>
    <t>Lot size</t>
  </si>
  <si>
    <t>Description</t>
  </si>
  <si>
    <t>Original Sale</t>
  </si>
  <si>
    <t>Part of 190 sale</t>
  </si>
  <si>
    <t>RV lot with concrete pad/patio</t>
  </si>
  <si>
    <t>Original sale 3/6/2008 $65600</t>
  </si>
  <si>
    <t>Original sale 10/2/2008 $74000</t>
  </si>
  <si>
    <t>RV lot with large casita</t>
  </si>
  <si>
    <t>May have been a model lot with casita</t>
  </si>
  <si>
    <t>Small house</t>
  </si>
  <si>
    <t>Original sale 3/17/2010 $83500</t>
  </si>
  <si>
    <t>RV lot with concrete pad and casita</t>
  </si>
  <si>
    <t>Manufactured home added</t>
  </si>
  <si>
    <t>RV lot with conrete pad/patio</t>
  </si>
  <si>
    <t>Park model and RV pad</t>
  </si>
  <si>
    <t>Original Sale 3/17/2011 $83900</t>
  </si>
  <si>
    <t>Park model</t>
  </si>
  <si>
    <t>RV lot with concrete pad</t>
  </si>
  <si>
    <t>RV lot with concrete pad and two structures</t>
  </si>
  <si>
    <t>RV lot with concrete pad and large casita</t>
  </si>
  <si>
    <t>35 x 70 - 40 x 70</t>
  </si>
  <si>
    <t>2016 through May</t>
  </si>
  <si>
    <t># Sold</t>
  </si>
  <si>
    <t>Average Price</t>
  </si>
  <si>
    <t>Missing data for</t>
  </si>
  <si>
    <t># Bare Lots Sold</t>
  </si>
  <si>
    <t>Total Sold</t>
  </si>
  <si>
    <t>398 total lots</t>
  </si>
  <si>
    <t>3 unsold developer lots</t>
  </si>
  <si>
    <t>Per year</t>
  </si>
  <si>
    <t>Average Sales Per Year</t>
  </si>
  <si>
    <t>Year</t>
  </si>
  <si>
    <t>% 60K or Less</t>
  </si>
  <si>
    <t># Sold $60000 or less</t>
  </si>
  <si>
    <t>Resales By Original Sale Year</t>
  </si>
  <si>
    <t>Method</t>
  </si>
  <si>
    <t>1.  Identified all sold lots from PDF map on web site - current as of June 6th 2016</t>
  </si>
  <si>
    <t>5 pending sales as of June 6th</t>
  </si>
  <si>
    <t>106 homes on 159 sold lots = 67%</t>
  </si>
  <si>
    <t>4 Super Lots (1.5)</t>
  </si>
  <si>
    <t>291/293 310/312 282/284 317/319 None Sold</t>
  </si>
  <si>
    <t>2.  Went through all sold lots on Yuma County Assessor web site</t>
  </si>
  <si>
    <t>3.  Identified sale date, sale price, what is on the lot and original sale date and price if any</t>
  </si>
  <si>
    <t>1.  Went to Mohave County Assessor site</t>
  </si>
  <si>
    <t>2.  Went through all 398 lots and identified owner, sale price and date sold</t>
  </si>
  <si>
    <t>No structure or prior/original sale information available</t>
  </si>
  <si>
    <t># Houses Sold (Resales)</t>
  </si>
  <si>
    <t>Total # Resales</t>
  </si>
  <si>
    <t>Sale may be a bare lot (all with 20 x 60 pad), include casitas and/or park models</t>
  </si>
  <si>
    <t>Includes any sale, both resales and developer lots.  Developer lots were 11 as of October 2015, currently 3.</t>
  </si>
  <si>
    <t>For Sale</t>
  </si>
  <si>
    <t>Public RV</t>
  </si>
  <si>
    <t>239 - 308</t>
  </si>
  <si>
    <t>Feb, 2015</t>
  </si>
  <si>
    <t>Sold</t>
  </si>
  <si>
    <t>Reserved</t>
  </si>
  <si>
    <t>August 7 2015</t>
  </si>
  <si>
    <t>All</t>
  </si>
  <si>
    <t>$675 annual</t>
  </si>
  <si>
    <t>Sales Per Year</t>
  </si>
  <si>
    <t>308 (238 deeded lots in 3 sections)</t>
  </si>
  <si>
    <t>14 out of 75 Snowbird Hill</t>
  </si>
  <si>
    <t>14 in 6 months</t>
  </si>
  <si>
    <t>Type</t>
  </si>
  <si>
    <t>Year Opened</t>
  </si>
  <si>
    <t>Average List Price</t>
  </si>
  <si>
    <t>Coop</t>
  </si>
  <si>
    <t>Deeded Lot</t>
  </si>
  <si>
    <t># Listed*</t>
  </si>
  <si>
    <t># Deeded Sites</t>
  </si>
  <si>
    <t># Sold (Developer)</t>
  </si>
  <si>
    <t>Annual Rate of Sale</t>
  </si>
  <si>
    <t>Roadrunner</t>
  </si>
  <si>
    <t>Snowbird Hill Reserved</t>
  </si>
  <si>
    <t>* "Bare" RV lot listings - may have some small sheds but no larger casitas, park models or other significant structures.</t>
  </si>
  <si>
    <t>Best 6 Mo. Rent Deal</t>
  </si>
  <si>
    <t>@2002**</t>
  </si>
  <si>
    <t>150***</t>
  </si>
  <si>
    <t>** Desert Gardens started selling coop lots in 2008.</t>
  </si>
  <si>
    <t>40 x 50 - 60 x 70</t>
  </si>
  <si>
    <t>35 x 70</t>
  </si>
  <si>
    <t>35 x 55</t>
  </si>
  <si>
    <t>35 x 75</t>
  </si>
  <si>
    <t xml:space="preserve">*** Cochise Terrace has 2 deeded lot sections, 75 each.  Snowbird Hill was opened for sales February, 2015 (developed earlier). </t>
  </si>
  <si>
    <t>Missing lot data</t>
  </si>
  <si>
    <t>Bare Lot Average Price</t>
  </si>
  <si>
    <t>Sky Vista Estates</t>
  </si>
  <si>
    <t>Lot Price Per Square Foot</t>
  </si>
  <si>
    <t>$198 mo</t>
  </si>
  <si>
    <t>$145 mo.</t>
  </si>
  <si>
    <t>$681 - $999 (peak season)</t>
  </si>
  <si>
    <t>170 per month</t>
  </si>
  <si>
    <t>15 x 65</t>
  </si>
  <si>
    <t>MA</t>
  </si>
  <si>
    <t>Sky Vista Estates (Manufactured only)</t>
  </si>
  <si>
    <t>Outlier</t>
  </si>
  <si>
    <t>No RV</t>
  </si>
  <si>
    <t>Comments</t>
  </si>
  <si>
    <t>No Rentals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</si>
</sst>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&quot;$&quot;#,##0.00"/>
    <numFmt numFmtId="168" formatCode="#,##0.0_);\(#,##0.0\)"/>
    <numFmt numFmtId="169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663300"/>
      <name val="Verdana"/>
      <family val="2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1"/>
      <color rgb="FF008080"/>
      <name val="Calibri"/>
      <family val="2"/>
      <scheme val="minor"/>
    </font>
    <font>
      <u/>
      <sz val="11"/>
      <color rgb="FF008080"/>
      <name val="Calibri"/>
      <family val="2"/>
      <scheme val="minor"/>
    </font>
    <font>
      <sz val="10"/>
      <color theme="1"/>
      <name val="Arial"/>
      <family val="2"/>
    </font>
    <font>
      <b/>
      <sz val="14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2" fillId="0" borderId="0" xfId="3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165" fontId="0" fillId="0" borderId="0" xfId="1" applyNumberFormat="1" applyFont="1" applyAlignment="1">
      <alignment wrapText="1"/>
    </xf>
    <xf numFmtId="6" fontId="0" fillId="0" borderId="0" xfId="0" applyNumberFormat="1" applyAlignment="1">
      <alignment horizontal="right" wrapText="1"/>
    </xf>
    <xf numFmtId="165" fontId="0" fillId="0" borderId="0" xfId="1" applyNumberFormat="1" applyFont="1" applyAlignment="1">
      <alignment horizontal="right" wrapText="1"/>
    </xf>
    <xf numFmtId="166" fontId="0" fillId="0" borderId="0" xfId="2" applyNumberFormat="1" applyFont="1" applyAlignment="1">
      <alignment wrapText="1"/>
    </xf>
    <xf numFmtId="3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wrapText="1"/>
    </xf>
    <xf numFmtId="14" fontId="0" fillId="0" borderId="0" xfId="0" applyNumberFormat="1"/>
    <xf numFmtId="0" fontId="2" fillId="0" borderId="0" xfId="3" applyAlignment="1">
      <alignment wrapText="1"/>
    </xf>
    <xf numFmtId="0" fontId="0" fillId="0" borderId="0" xfId="0" quotePrefix="1" applyAlignment="1">
      <alignment horizontal="right"/>
    </xf>
    <xf numFmtId="0" fontId="0" fillId="0" borderId="0" xfId="0" applyAlignment="1">
      <alignment vertical="center" wrapText="1"/>
    </xf>
    <xf numFmtId="6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7" fontId="0" fillId="0" borderId="0" xfId="2" applyNumberFormat="1" applyFont="1"/>
    <xf numFmtId="0" fontId="4" fillId="0" borderId="1" xfId="0" applyFont="1" applyBorder="1" applyAlignment="1">
      <alignment horizontal="left" vertical="center" wrapText="1"/>
    </xf>
    <xf numFmtId="6" fontId="4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17" fontId="0" fillId="0" borderId="0" xfId="0" quotePrefix="1" applyNumberFormat="1"/>
    <xf numFmtId="0" fontId="0" fillId="0" borderId="0" xfId="0" quotePrefix="1"/>
    <xf numFmtId="0" fontId="0" fillId="0" borderId="2" xfId="0" applyBorder="1"/>
    <xf numFmtId="0" fontId="3" fillId="0" borderId="0" xfId="0" applyFont="1"/>
    <xf numFmtId="167" fontId="0" fillId="0" borderId="0" xfId="0" applyNumberFormat="1"/>
    <xf numFmtId="0" fontId="11" fillId="0" borderId="0" xfId="0" applyFont="1"/>
    <xf numFmtId="6" fontId="3" fillId="0" borderId="0" xfId="0" applyNumberFormat="1" applyFont="1"/>
    <xf numFmtId="0" fontId="0" fillId="0" borderId="0" xfId="0" applyAlignment="1">
      <alignment vertical="center" wrapText="1"/>
    </xf>
    <xf numFmtId="0" fontId="2" fillId="0" borderId="0" xfId="3" applyAlignment="1">
      <alignment horizontal="center" vertical="center" wrapText="1"/>
    </xf>
    <xf numFmtId="0" fontId="2" fillId="0" borderId="0" xfId="3" applyAlignment="1">
      <alignment vertical="center" wrapText="1"/>
    </xf>
    <xf numFmtId="8" fontId="0" fillId="0" borderId="0" xfId="0" applyNumberFormat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wrapText="1"/>
    </xf>
    <xf numFmtId="43" fontId="0" fillId="0" borderId="0" xfId="1" applyFont="1"/>
    <xf numFmtId="166" fontId="0" fillId="0" borderId="0" xfId="2" applyNumberFormat="1" applyFont="1"/>
    <xf numFmtId="166" fontId="0" fillId="0" borderId="0" xfId="0" applyNumberFormat="1" applyAlignment="1">
      <alignment horizontal="right"/>
    </xf>
    <xf numFmtId="166" fontId="0" fillId="0" borderId="2" xfId="0" applyNumberFormat="1" applyBorder="1"/>
    <xf numFmtId="43" fontId="0" fillId="0" borderId="0" xfId="0" applyNumberFormat="1"/>
    <xf numFmtId="8" fontId="0" fillId="0" borderId="0" xfId="0" applyNumberFormat="1"/>
    <xf numFmtId="0" fontId="7" fillId="0" borderId="2" xfId="0" applyFont="1" applyBorder="1"/>
    <xf numFmtId="9" fontId="0" fillId="0" borderId="0" xfId="4" applyFont="1"/>
    <xf numFmtId="167" fontId="0" fillId="0" borderId="0" xfId="0" applyNumberFormat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166" fontId="0" fillId="0" borderId="0" xfId="2" applyNumberFormat="1" applyFont="1" applyFill="1"/>
    <xf numFmtId="3" fontId="4" fillId="0" borderId="1" xfId="0" applyNumberFormat="1" applyFont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166" fontId="0" fillId="2" borderId="0" xfId="0" applyNumberFormat="1" applyFill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168" fontId="0" fillId="4" borderId="3" xfId="1" applyNumberFormat="1" applyFont="1" applyFill="1" applyBorder="1" applyAlignment="1">
      <alignment horizontal="center" vertical="center" wrapText="1"/>
    </xf>
    <xf numFmtId="9" fontId="0" fillId="4" borderId="3" xfId="4" applyFont="1" applyFill="1" applyBorder="1" applyAlignment="1">
      <alignment horizontal="center" vertical="center" wrapText="1"/>
    </xf>
    <xf numFmtId="6" fontId="0" fillId="4" borderId="3" xfId="0" applyNumberFormat="1" applyFill="1" applyBorder="1" applyAlignment="1">
      <alignment horizontal="center" vertical="center" wrapText="1"/>
    </xf>
    <xf numFmtId="168" fontId="0" fillId="2" borderId="0" xfId="0" applyNumberFormat="1" applyFill="1"/>
    <xf numFmtId="168" fontId="0" fillId="0" borderId="0" xfId="0" applyNumberFormat="1"/>
    <xf numFmtId="9" fontId="0" fillId="0" borderId="0" xfId="0" applyNumberFormat="1"/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8" fontId="0" fillId="0" borderId="3" xfId="1" applyNumberFormat="1" applyFont="1" applyFill="1" applyBorder="1" applyAlignment="1">
      <alignment horizontal="center" vertical="center" wrapText="1"/>
    </xf>
    <xf numFmtId="9" fontId="0" fillId="0" borderId="3" xfId="4" applyFont="1" applyFill="1" applyBorder="1" applyAlignment="1">
      <alignment horizontal="center" vertical="center" wrapText="1"/>
    </xf>
    <xf numFmtId="6" fontId="0" fillId="0" borderId="3" xfId="0" applyNumberFormat="1" applyFill="1" applyBorder="1" applyAlignment="1">
      <alignment horizontal="center" vertical="center" wrapText="1"/>
    </xf>
    <xf numFmtId="14" fontId="0" fillId="4" borderId="3" xfId="0" quotePrefix="1" applyNumberForma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8" fontId="0" fillId="0" borderId="3" xfId="1" applyNumberFormat="1" applyFont="1" applyBorder="1" applyAlignment="1">
      <alignment horizontal="center" vertical="center" wrapText="1"/>
    </xf>
    <xf numFmtId="9" fontId="0" fillId="0" borderId="3" xfId="4" applyFont="1" applyBorder="1" applyAlignment="1">
      <alignment horizontal="center" vertical="center" wrapText="1"/>
    </xf>
    <xf numFmtId="6" fontId="0" fillId="0" borderId="3" xfId="0" applyNumberFormat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68" fontId="0" fillId="5" borderId="3" xfId="1" applyNumberFormat="1" applyFont="1" applyFill="1" applyBorder="1" applyAlignment="1">
      <alignment horizontal="center" vertical="center" wrapText="1"/>
    </xf>
    <xf numFmtId="9" fontId="0" fillId="5" borderId="3" xfId="4" applyFont="1" applyFill="1" applyBorder="1" applyAlignment="1">
      <alignment horizontal="center" vertical="center" wrapText="1"/>
    </xf>
    <xf numFmtId="6" fontId="0" fillId="5" borderId="3" xfId="0" applyNumberForma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69" fontId="3" fillId="0" borderId="3" xfId="0" applyNumberFormat="1" applyFont="1" applyFill="1" applyBorder="1" applyAlignment="1">
      <alignment horizontal="center" vertical="center" wrapText="1"/>
    </xf>
    <xf numFmtId="9" fontId="3" fillId="0" borderId="3" xfId="4" applyFont="1" applyFill="1" applyBorder="1" applyAlignment="1">
      <alignment horizontal="center" vertical="center" wrapText="1"/>
    </xf>
    <xf numFmtId="166" fontId="3" fillId="0" borderId="3" xfId="4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 wrapText="1"/>
    </xf>
    <xf numFmtId="6" fontId="0" fillId="0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6" borderId="0" xfId="0" applyFill="1" applyAlignment="1">
      <alignment wrapText="1"/>
    </xf>
    <xf numFmtId="0" fontId="0" fillId="6" borderId="0" xfId="0" applyFill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67" fontId="0" fillId="0" borderId="0" xfId="2" applyNumberFormat="1" applyFont="1" applyFill="1"/>
    <xf numFmtId="166" fontId="0" fillId="0" borderId="0" xfId="0" applyNumberFormat="1" applyFill="1"/>
    <xf numFmtId="167" fontId="0" fillId="0" borderId="0" xfId="0" applyNumberFormat="1" applyFill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6" fontId="0" fillId="4" borderId="3" xfId="4" applyNumberFormat="1" applyFont="1" applyFill="1" applyBorder="1" applyAlignment="1">
      <alignment horizontal="center" vertical="center" wrapText="1"/>
    </xf>
    <xf numFmtId="166" fontId="0" fillId="0" borderId="3" xfId="4" applyNumberFormat="1" applyFont="1" applyFill="1" applyBorder="1" applyAlignment="1">
      <alignment horizontal="center" vertical="center" wrapText="1"/>
    </xf>
    <xf numFmtId="166" fontId="0" fillId="0" borderId="3" xfId="4" applyNumberFormat="1" applyFont="1" applyBorder="1" applyAlignment="1">
      <alignment horizontal="center" vertical="center" wrapText="1"/>
    </xf>
    <xf numFmtId="166" fontId="0" fillId="5" borderId="3" xfId="4" applyNumberFormat="1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4" fontId="15" fillId="0" borderId="0" xfId="0" applyNumberFormat="1" applyFont="1" applyAlignment="1">
      <alignment vertical="center"/>
    </xf>
    <xf numFmtId="166" fontId="0" fillId="0" borderId="0" xfId="0" applyNumberFormat="1" applyFont="1"/>
    <xf numFmtId="0" fontId="15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14" fontId="0" fillId="0" borderId="0" xfId="0" applyNumberFormat="1" applyFont="1" applyAlignment="1">
      <alignment vertical="center" wrapText="1"/>
    </xf>
    <xf numFmtId="166" fontId="15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 wrapText="1"/>
    </xf>
    <xf numFmtId="14" fontId="0" fillId="0" borderId="0" xfId="0" applyNumberFormat="1" applyFont="1"/>
    <xf numFmtId="6" fontId="15" fillId="0" borderId="0" xfId="0" applyNumberFormat="1" applyFont="1" applyAlignment="1">
      <alignment vertical="center"/>
    </xf>
    <xf numFmtId="14" fontId="16" fillId="0" borderId="0" xfId="3" applyNumberFormat="1" applyFont="1"/>
    <xf numFmtId="166" fontId="16" fillId="0" borderId="0" xfId="3" applyNumberFormat="1" applyFont="1" applyAlignment="1">
      <alignment horizontal="right" vertical="center" wrapText="1"/>
    </xf>
    <xf numFmtId="0" fontId="6" fillId="0" borderId="0" xfId="3" applyFont="1" applyAlignment="1">
      <alignment horizontal="left" vertical="center"/>
    </xf>
    <xf numFmtId="0" fontId="3" fillId="0" borderId="3" xfId="0" applyFont="1" applyBorder="1" applyAlignment="1">
      <alignment horizontal="center"/>
    </xf>
    <xf numFmtId="166" fontId="0" fillId="0" borderId="3" xfId="0" applyNumberFormat="1" applyBorder="1"/>
    <xf numFmtId="16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9" fontId="0" fillId="0" borderId="0" xfId="0" applyNumberFormat="1"/>
    <xf numFmtId="0" fontId="0" fillId="0" borderId="12" xfId="0" applyFill="1" applyBorder="1"/>
    <xf numFmtId="165" fontId="0" fillId="0" borderId="3" xfId="1" applyNumberFormat="1" applyFont="1" applyBorder="1" applyAlignment="1"/>
    <xf numFmtId="166" fontId="0" fillId="0" borderId="3" xfId="2" applyNumberFormat="1" applyFont="1" applyBorder="1" applyAlignment="1">
      <alignment horizontal="center"/>
    </xf>
    <xf numFmtId="166" fontId="0" fillId="0" borderId="13" xfId="2" applyNumberFormat="1" applyFont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3" xfId="0" quotePrefix="1" applyBorder="1" applyAlignment="1">
      <alignment horizontal="center"/>
    </xf>
    <xf numFmtId="166" fontId="0" fillId="0" borderId="13" xfId="0" applyNumberFormat="1" applyBorder="1"/>
    <xf numFmtId="166" fontId="0" fillId="0" borderId="3" xfId="0" applyNumberFormat="1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5" fontId="0" fillId="0" borderId="3" xfId="1" applyNumberFormat="1" applyFont="1" applyBorder="1" applyAlignment="1">
      <alignment wrapText="1"/>
    </xf>
    <xf numFmtId="0" fontId="0" fillId="0" borderId="3" xfId="0" applyBorder="1" applyAlignment="1">
      <alignment horizontal="center" wrapText="1"/>
    </xf>
    <xf numFmtId="169" fontId="0" fillId="0" borderId="3" xfId="0" applyNumberFormat="1" applyBorder="1" applyAlignment="1">
      <alignment horizontal="center" wrapText="1"/>
    </xf>
    <xf numFmtId="14" fontId="0" fillId="0" borderId="3" xfId="0" applyNumberFormat="1" applyBorder="1" applyAlignment="1">
      <alignment horizontal="center"/>
    </xf>
    <xf numFmtId="166" fontId="0" fillId="0" borderId="3" xfId="2" applyNumberFormat="1" applyFont="1" applyFill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0" fillId="0" borderId="14" xfId="0" applyFill="1" applyBorder="1"/>
    <xf numFmtId="165" fontId="0" fillId="0" borderId="4" xfId="1" applyNumberFormat="1" applyFont="1" applyBorder="1" applyAlignment="1"/>
    <xf numFmtId="166" fontId="0" fillId="0" borderId="4" xfId="0" applyNumberFormat="1" applyBorder="1" applyAlignment="1">
      <alignment horizontal="center"/>
    </xf>
    <xf numFmtId="166" fontId="0" fillId="0" borderId="4" xfId="0" applyNumberFormat="1" applyBorder="1"/>
    <xf numFmtId="166" fontId="0" fillId="0" borderId="15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5" fontId="0" fillId="0" borderId="0" xfId="1" applyNumberFormat="1" applyFont="1" applyBorder="1" applyAlignment="1"/>
    <xf numFmtId="166" fontId="0" fillId="0" borderId="0" xfId="0" applyNumberFormat="1" applyBorder="1" applyAlignment="1">
      <alignment horizontal="center"/>
    </xf>
    <xf numFmtId="166" fontId="0" fillId="0" borderId="0" xfId="0" applyNumberFormat="1" applyBorder="1"/>
    <xf numFmtId="0" fontId="3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wrapText="1"/>
    </xf>
    <xf numFmtId="9" fontId="0" fillId="0" borderId="3" xfId="4" applyFont="1" applyBorder="1" applyAlignment="1">
      <alignment horizontal="center"/>
    </xf>
    <xf numFmtId="0" fontId="3" fillId="0" borderId="3" xfId="0" applyFont="1" applyBorder="1"/>
    <xf numFmtId="0" fontId="3" fillId="6" borderId="3" xfId="0" applyFont="1" applyFill="1" applyBorder="1" applyAlignment="1">
      <alignment wrapText="1"/>
    </xf>
    <xf numFmtId="167" fontId="0" fillId="0" borderId="3" xfId="2" applyNumberFormat="1" applyFont="1" applyFill="1" applyBorder="1" applyAlignment="1">
      <alignment horizontal="center"/>
    </xf>
    <xf numFmtId="167" fontId="0" fillId="0" borderId="3" xfId="0" applyNumberFormat="1" applyFill="1" applyBorder="1" applyAlignment="1">
      <alignment horizontal="center"/>
    </xf>
    <xf numFmtId="166" fontId="0" fillId="0" borderId="3" xfId="0" applyNumberFormat="1" applyFill="1" applyBorder="1" applyAlignment="1">
      <alignment horizontal="center"/>
    </xf>
    <xf numFmtId="166" fontId="0" fillId="0" borderId="3" xfId="0" applyNumberFormat="1" applyFill="1" applyBorder="1"/>
    <xf numFmtId="166" fontId="0" fillId="2" borderId="0" xfId="0" applyNumberFormat="1" applyFill="1" applyAlignment="1">
      <alignment horizontal="center"/>
    </xf>
    <xf numFmtId="0" fontId="0" fillId="0" borderId="3" xfId="0" applyFill="1" applyBorder="1" applyAlignment="1">
      <alignment horizontal="center"/>
    </xf>
    <xf numFmtId="169" fontId="0" fillId="0" borderId="3" xfId="0" applyNumberFormat="1" applyFill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0" fontId="3" fillId="6" borderId="0" xfId="0" applyFont="1" applyFill="1" applyBorder="1" applyAlignment="1">
      <alignment horizontal="center" wrapText="1"/>
    </xf>
    <xf numFmtId="167" fontId="0" fillId="0" borderId="0" xfId="2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13" xfId="0" applyBorder="1"/>
    <xf numFmtId="166" fontId="0" fillId="0" borderId="13" xfId="2" applyNumberFormat="1" applyFont="1" applyFill="1" applyBorder="1" applyAlignment="1">
      <alignment horizontal="center"/>
    </xf>
    <xf numFmtId="166" fontId="0" fillId="0" borderId="13" xfId="0" applyNumberFormat="1" applyFill="1" applyBorder="1" applyAlignment="1">
      <alignment horizontal="center"/>
    </xf>
    <xf numFmtId="167" fontId="0" fillId="0" borderId="3" xfId="0" applyNumberFormat="1" applyFill="1" applyBorder="1"/>
    <xf numFmtId="167" fontId="0" fillId="0" borderId="3" xfId="0" applyNumberFormat="1" applyBorder="1"/>
    <xf numFmtId="8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3" applyAlignment="1">
      <alignment vertical="center" wrapText="1"/>
    </xf>
    <xf numFmtId="0" fontId="2" fillId="0" borderId="0" xfId="3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7" fillId="7" borderId="10" xfId="0" applyFont="1" applyFill="1" applyBorder="1" applyAlignment="1">
      <alignment wrapText="1"/>
    </xf>
    <xf numFmtId="0" fontId="17" fillId="7" borderId="5" xfId="0" applyFont="1" applyFill="1" applyBorder="1" applyAlignment="1">
      <alignment horizontal="center" wrapText="1"/>
    </xf>
    <xf numFmtId="0" fontId="17" fillId="7" borderId="3" xfId="0" applyFont="1" applyFill="1" applyBorder="1" applyAlignment="1">
      <alignment horizontal="center" wrapText="1"/>
    </xf>
    <xf numFmtId="0" fontId="17" fillId="7" borderId="11" xfId="0" applyFont="1" applyFill="1" applyBorder="1" applyAlignment="1">
      <alignment horizontal="center" wrapText="1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&quot;$&quot;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&quot;$&quot;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&quot;$&quot;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(* #,##0_);_(* \(#,##0\);_(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RV Lot Sale Price Per Square Foot vs. 6 Month</a:t>
            </a:r>
            <a:r>
              <a:rPr lang="en-US" sz="1200" baseline="0"/>
              <a:t> Rent</a:t>
            </a:r>
            <a:endParaRPr lang="en-US" sz="120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0.19811920384951881"/>
                  <c:y val="-0.24519648585593468"/>
                </c:manualLayout>
              </c:layout>
              <c:numFmt formatCode="General" sourceLinked="0"/>
            </c:trendlineLbl>
          </c:trendline>
          <c:trendline>
            <c:trendlineType val="linear"/>
            <c:dispRSqr val="0"/>
            <c:dispEq val="1"/>
            <c:trendlineLbl>
              <c:layout>
                <c:manualLayout>
                  <c:x val="4.9032808398950134E-2"/>
                  <c:y val="-0.24519648585593468"/>
                </c:manualLayout>
              </c:layout>
              <c:numFmt formatCode="General" sourceLinked="0"/>
            </c:trendlineLbl>
          </c:trendline>
          <c:xVal>
            <c:numRef>
              <c:f>Tables!$T$3:$T$19</c:f>
              <c:numCache>
                <c:formatCode>"$"#,##0</c:formatCode>
                <c:ptCount val="17"/>
                <c:pt idx="0">
                  <c:v>3600</c:v>
                </c:pt>
                <c:pt idx="2">
                  <c:v>2100</c:v>
                </c:pt>
                <c:pt idx="3">
                  <c:v>2400</c:v>
                </c:pt>
                <c:pt idx="4">
                  <c:v>2982</c:v>
                </c:pt>
                <c:pt idx="5">
                  <c:v>2100</c:v>
                </c:pt>
                <c:pt idx="6">
                  <c:v>3600</c:v>
                </c:pt>
                <c:pt idx="9">
                  <c:v>2370</c:v>
                </c:pt>
                <c:pt idx="10">
                  <c:v>2950</c:v>
                </c:pt>
                <c:pt idx="12">
                  <c:v>3510</c:v>
                </c:pt>
                <c:pt idx="15">
                  <c:v>3000</c:v>
                </c:pt>
                <c:pt idx="16">
                  <c:v>2250</c:v>
                </c:pt>
              </c:numCache>
            </c:numRef>
          </c:xVal>
          <c:yVal>
            <c:numRef>
              <c:f>Tables!$U$3:$U$19</c:f>
              <c:numCache>
                <c:formatCode>"$"#,##0.00</c:formatCode>
                <c:ptCount val="17"/>
                <c:pt idx="0">
                  <c:v>24.448979591836736</c:v>
                </c:pt>
                <c:pt idx="2">
                  <c:v>10.674285714285714</c:v>
                </c:pt>
                <c:pt idx="3">
                  <c:v>17.100794689995826</c:v>
                </c:pt>
                <c:pt idx="4">
                  <c:v>14.7098354695349</c:v>
                </c:pt>
                <c:pt idx="5">
                  <c:v>9.9269281224913364</c:v>
                </c:pt>
                <c:pt idx="6">
                  <c:v>20.179851601877694</c:v>
                </c:pt>
                <c:pt idx="9">
                  <c:v>15.16</c:v>
                </c:pt>
                <c:pt idx="10">
                  <c:v>19.31547619047619</c:v>
                </c:pt>
                <c:pt idx="12">
                  <c:v>19.197275490845922</c:v>
                </c:pt>
                <c:pt idx="15">
                  <c:v>21.704761904761906</c:v>
                </c:pt>
                <c:pt idx="16">
                  <c:v>14.715769230769231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32968"/>
        <c:axId val="762031792"/>
      </c:scatterChart>
      <c:valAx>
        <c:axId val="762032968"/>
        <c:scaling>
          <c:orientation val="minMax"/>
          <c:min val="2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6 Month</a:t>
                </a:r>
                <a:r>
                  <a:rPr lang="en-US" baseline="0"/>
                  <a:t> Rent (Best Deal)</a:t>
                </a:r>
                <a:endParaRPr lang="en-US"/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762031792"/>
        <c:crosses val="autoZero"/>
        <c:crossBetween val="midCat"/>
      </c:valAx>
      <c:valAx>
        <c:axId val="762031792"/>
        <c:scaling>
          <c:orientation val="minMax"/>
          <c:min val="5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RV Lot Price PSF</a:t>
                </a:r>
              </a:p>
            </c:rich>
          </c:tx>
          <c:overlay val="0"/>
        </c:title>
        <c:numFmt formatCode="&quot;$&quot;#,##0.00" sourceLinked="1"/>
        <c:majorTickMark val="out"/>
        <c:minorTickMark val="none"/>
        <c:tickLblPos val="nextTo"/>
        <c:crossAx val="762032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RV Lot Sale Prices vs. Market Home Values</a:t>
            </a:r>
          </a:p>
        </c:rich>
      </c:tx>
      <c:layout>
        <c:manualLayout>
          <c:xMode val="edge"/>
          <c:yMode val="edge"/>
          <c:x val="0.10866666666666665"/>
          <c:y val="0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0.26162817147856515"/>
                  <c:y val="-0.20083479148439778"/>
                </c:manualLayout>
              </c:layout>
              <c:numFmt formatCode="General" sourceLinked="0"/>
            </c:trendlineLbl>
          </c:trendline>
          <c:trendline>
            <c:trendlineType val="linear"/>
            <c:dispRSqr val="0"/>
            <c:dispEq val="1"/>
            <c:trendlineLbl>
              <c:layout>
                <c:manualLayout>
                  <c:x val="9.8961504811898512E-2"/>
                  <c:y val="-0.20083479148439778"/>
                </c:manualLayout>
              </c:layout>
              <c:numFmt formatCode="General" sourceLinked="0"/>
            </c:trendlineLbl>
          </c:trendline>
          <c:xVal>
            <c:numRef>
              <c:f>Tables!$X$3:$X$19</c:f>
              <c:numCache>
                <c:formatCode>"$"#,##0</c:formatCode>
                <c:ptCount val="17"/>
                <c:pt idx="0">
                  <c:v>234752</c:v>
                </c:pt>
                <c:pt idx="1">
                  <c:v>133723</c:v>
                </c:pt>
                <c:pt idx="2">
                  <c:v>133723</c:v>
                </c:pt>
                <c:pt idx="4">
                  <c:v>97442</c:v>
                </c:pt>
                <c:pt idx="5">
                  <c:v>154819</c:v>
                </c:pt>
                <c:pt idx="6">
                  <c:v>243266</c:v>
                </c:pt>
                <c:pt idx="7">
                  <c:v>195612</c:v>
                </c:pt>
                <c:pt idx="8">
                  <c:v>101198</c:v>
                </c:pt>
                <c:pt idx="9" formatCode="&quot;$&quot;#,##0_);[Red]\(&quot;$&quot;#,##0\)">
                  <c:v>242037</c:v>
                </c:pt>
                <c:pt idx="10">
                  <c:v>120691</c:v>
                </c:pt>
                <c:pt idx="12">
                  <c:v>167125</c:v>
                </c:pt>
                <c:pt idx="15">
                  <c:v>210247</c:v>
                </c:pt>
                <c:pt idx="16">
                  <c:v>180301</c:v>
                </c:pt>
              </c:numCache>
            </c:numRef>
          </c:xVal>
          <c:yVal>
            <c:numRef>
              <c:f>Tables!$Y$3:$Y$19</c:f>
              <c:numCache>
                <c:formatCode>"$"#,##0</c:formatCode>
                <c:ptCount val="17"/>
                <c:pt idx="0">
                  <c:v>67116</c:v>
                </c:pt>
                <c:pt idx="1">
                  <c:v>25300</c:v>
                </c:pt>
                <c:pt idx="2">
                  <c:v>20548</c:v>
                </c:pt>
                <c:pt idx="4">
                  <c:v>26382.608695652172</c:v>
                </c:pt>
                <c:pt idx="5">
                  <c:v>23045.363636363636</c:v>
                </c:pt>
                <c:pt idx="6">
                  <c:v>58539.42105263158</c:v>
                </c:pt>
                <c:pt idx="7">
                  <c:v>42000</c:v>
                </c:pt>
                <c:pt idx="8">
                  <c:v>31460.784313725489</c:v>
                </c:pt>
                <c:pt idx="9">
                  <c:v>48500</c:v>
                </c:pt>
                <c:pt idx="10">
                  <c:v>32450</c:v>
                </c:pt>
                <c:pt idx="12">
                  <c:v>46661.111111111109</c:v>
                </c:pt>
                <c:pt idx="15">
                  <c:v>45580</c:v>
                </c:pt>
                <c:pt idx="16">
                  <c:v>38261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27872"/>
        <c:axId val="762036104"/>
      </c:scatterChart>
      <c:valAx>
        <c:axId val="762027872"/>
        <c:scaling>
          <c:orientation val="minMax"/>
          <c:max val="300000"/>
          <c:min val="50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Market Home Value</a:t>
                </a:r>
                <a:endParaRPr lang="en-US"/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762036104"/>
        <c:crosses val="autoZero"/>
        <c:crossBetween val="midCat"/>
      </c:valAx>
      <c:valAx>
        <c:axId val="762036104"/>
        <c:scaling>
          <c:orientation val="minMax"/>
          <c:min val="1000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RV Lot Price</a:t>
                </a:r>
              </a:p>
            </c:rich>
          </c:tx>
          <c:overlay val="0"/>
        </c:title>
        <c:numFmt formatCode="&quot;$&quot;#,##0" sourceLinked="1"/>
        <c:majorTickMark val="out"/>
        <c:minorTickMark val="none"/>
        <c:tickLblPos val="nextTo"/>
        <c:crossAx val="762027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Best</a:t>
            </a:r>
            <a:r>
              <a:rPr lang="en-US" baseline="0"/>
              <a:t> 6 Month</a:t>
            </a:r>
            <a:r>
              <a:rPr lang="en-US"/>
              <a:t> Rate vs Rating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0.14022544990641111"/>
                  <c:y val="-0.24028142315543891"/>
                </c:manualLayout>
              </c:layout>
              <c:numFmt formatCode="General" sourceLinked="0"/>
            </c:trendlineLbl>
          </c:trendline>
          <c:trendline>
            <c:trendlineType val="linear"/>
            <c:dispRSqr val="0"/>
            <c:dispEq val="0"/>
          </c:trendline>
          <c:xVal>
            <c:numRef>
              <c:f>'Salome Rates vs Rating'!$L$2:$L$9</c:f>
              <c:numCache>
                <c:formatCode>#,##0.0_);\(#,##0.0\)</c:formatCode>
                <c:ptCount val="8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</c:numCache>
            </c:numRef>
          </c:xVal>
          <c:yVal>
            <c:numRef>
              <c:f>'Salome Rates vs Rating'!$M$2:$M$9</c:f>
              <c:numCache>
                <c:formatCode>"$"#,##0_);[Red]\("$"#,##0\)</c:formatCode>
                <c:ptCount val="8"/>
                <c:pt idx="0">
                  <c:v>1542</c:v>
                </c:pt>
                <c:pt idx="1">
                  <c:v>1140</c:v>
                </c:pt>
                <c:pt idx="2">
                  <c:v>1795</c:v>
                </c:pt>
                <c:pt idx="3">
                  <c:v>1300</c:v>
                </c:pt>
                <c:pt idx="4">
                  <c:v>1050</c:v>
                </c:pt>
                <c:pt idx="5">
                  <c:v>1450</c:v>
                </c:pt>
                <c:pt idx="6">
                  <c:v>1625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30616"/>
        <c:axId val="762029440"/>
      </c:scatterChart>
      <c:valAx>
        <c:axId val="762030616"/>
        <c:scaling>
          <c:orientation val="minMax"/>
          <c:max val="10"/>
          <c:min val="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Rating</a:t>
                </a:r>
              </a:p>
            </c:rich>
          </c:tx>
          <c:layout/>
          <c:overlay val="0"/>
        </c:title>
        <c:numFmt formatCode="#,##0.0_);\(#,##0.0\)" sourceLinked="1"/>
        <c:majorTickMark val="out"/>
        <c:minorTickMark val="none"/>
        <c:tickLblPos val="nextTo"/>
        <c:crossAx val="762029440"/>
        <c:crosses val="autoZero"/>
        <c:crossBetween val="midCat"/>
      </c:valAx>
      <c:valAx>
        <c:axId val="762029440"/>
        <c:scaling>
          <c:orientation val="minMax"/>
          <c:max val="2200"/>
          <c:min val="7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Rate</a:t>
                </a:r>
              </a:p>
            </c:rich>
          </c:tx>
          <c:layout/>
          <c:overlay val="0"/>
        </c:title>
        <c:numFmt formatCode="&quot;$&quot;#,##0_);[Red]\(&quot;$&quot;#,##0\)" sourceLinked="1"/>
        <c:majorTickMark val="out"/>
        <c:minorTickMark val="none"/>
        <c:tickLblPos val="nextTo"/>
        <c:crossAx val="762030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Occupancy vs Rating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0"/>
            <c:trendlineLbl>
              <c:layout>
                <c:manualLayout>
                  <c:x val="4.5144356955380575E-4"/>
                  <c:y val="-0.16239610673665791"/>
                </c:manualLayout>
              </c:layout>
              <c:numFmt formatCode="General" sourceLinked="0"/>
            </c:trendlineLbl>
          </c:trendline>
          <c:xVal>
            <c:numRef>
              <c:f>'Salome Rates vs Rating'!$O$2:$O$8</c:f>
              <c:numCache>
                <c:formatCode>#,##0.0_);\(#,##0.0\)</c:formatCode>
                <c:ptCount val="7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</c:numCache>
            </c:numRef>
          </c:xVal>
          <c:yVal>
            <c:numRef>
              <c:f>'Salome Rates vs Rating'!$P$2:$P$8</c:f>
              <c:numCache>
                <c:formatCode>0%</c:formatCode>
                <c:ptCount val="7"/>
                <c:pt idx="0">
                  <c:v>0.55000000000000004</c:v>
                </c:pt>
                <c:pt idx="1">
                  <c:v>0.65</c:v>
                </c:pt>
                <c:pt idx="2">
                  <c:v>0.6</c:v>
                </c:pt>
                <c:pt idx="3">
                  <c:v>0.9</c:v>
                </c:pt>
                <c:pt idx="4">
                  <c:v>0.5</c:v>
                </c:pt>
                <c:pt idx="5">
                  <c:v>0.3</c:v>
                </c:pt>
                <c:pt idx="6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36888"/>
        <c:axId val="762025128"/>
      </c:scatterChart>
      <c:valAx>
        <c:axId val="762036888"/>
        <c:scaling>
          <c:orientation val="minMax"/>
          <c:max val="10"/>
          <c:min val="3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Rating</a:t>
                </a:r>
              </a:p>
            </c:rich>
          </c:tx>
          <c:overlay val="0"/>
        </c:title>
        <c:numFmt formatCode="#,##0.0_);\(#,##0.0\)" sourceLinked="1"/>
        <c:majorTickMark val="out"/>
        <c:minorTickMark val="none"/>
        <c:tickLblPos val="nextTo"/>
        <c:crossAx val="762025128"/>
        <c:crosses val="autoZero"/>
        <c:crossBetween val="midCat"/>
      </c:valAx>
      <c:valAx>
        <c:axId val="762025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Occupancy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762036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Rate vs Rating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layout>
                <c:manualLayout>
                  <c:x val="0.12786329833770779"/>
                  <c:y val="-0.22940653251676874"/>
                </c:manualLayout>
              </c:layout>
              <c:numFmt formatCode="General" sourceLinked="0"/>
            </c:trendlineLbl>
          </c:trendline>
          <c:xVal>
            <c:numRef>
              <c:f>'Salome Rates vs Rating'!$R$2:$R$8</c:f>
              <c:numCache>
                <c:formatCode>#,##0.0_);\(#,##0.0\)</c:formatCode>
                <c:ptCount val="7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</c:numCache>
            </c:numRef>
          </c:xVal>
          <c:yVal>
            <c:numRef>
              <c:f>'Salome Rates vs Rating'!$S$2:$S$8</c:f>
              <c:numCache>
                <c:formatCode>"$"#,##0</c:formatCode>
                <c:ptCount val="7"/>
                <c:pt idx="0">
                  <c:v>409</c:v>
                </c:pt>
                <c:pt idx="1">
                  <c:v>350</c:v>
                </c:pt>
                <c:pt idx="2">
                  <c:v>420</c:v>
                </c:pt>
                <c:pt idx="3">
                  <c:v>475</c:v>
                </c:pt>
                <c:pt idx="4">
                  <c:v>300</c:v>
                </c:pt>
                <c:pt idx="5">
                  <c:v>375</c:v>
                </c:pt>
                <c:pt idx="6">
                  <c:v>340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025520"/>
        <c:axId val="762034536"/>
      </c:scatterChart>
      <c:valAx>
        <c:axId val="762025520"/>
        <c:scaling>
          <c:orientation val="minMax"/>
          <c:min val="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Rating</a:t>
                </a:r>
              </a:p>
            </c:rich>
          </c:tx>
          <c:layout/>
          <c:overlay val="0"/>
        </c:title>
        <c:numFmt formatCode="#,##0.0_);\(#,##0.0\)" sourceLinked="1"/>
        <c:majorTickMark val="out"/>
        <c:minorTickMark val="none"/>
        <c:tickLblPos val="nextTo"/>
        <c:crossAx val="762034536"/>
        <c:crosses val="autoZero"/>
        <c:crossBetween val="midCat"/>
      </c:valAx>
      <c:valAx>
        <c:axId val="762034536"/>
        <c:scaling>
          <c:orientation val="minMax"/>
          <c:min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Rate</a:t>
                </a:r>
              </a:p>
            </c:rich>
          </c:tx>
          <c:layout/>
          <c:overlay val="0"/>
        </c:title>
        <c:numFmt formatCode="&quot;$&quot;#,##0" sourceLinked="1"/>
        <c:majorTickMark val="out"/>
        <c:minorTickMark val="none"/>
        <c:tickLblPos val="nextTo"/>
        <c:crossAx val="762025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untryroadsyuma.com/details.html?id=109" TargetMode="External"/><Relationship Id="rId13" Type="http://schemas.openxmlformats.org/officeDocument/2006/relationships/image" Target="../media/image11.jpeg"/><Relationship Id="rId18" Type="http://schemas.openxmlformats.org/officeDocument/2006/relationships/image" Target="../media/image15.jpeg"/><Relationship Id="rId3" Type="http://schemas.openxmlformats.org/officeDocument/2006/relationships/image" Target="../media/image4.jpeg"/><Relationship Id="rId21" Type="http://schemas.openxmlformats.org/officeDocument/2006/relationships/image" Target="../media/image17.jpeg"/><Relationship Id="rId7" Type="http://schemas.openxmlformats.org/officeDocument/2006/relationships/image" Target="../media/image6.jpeg"/><Relationship Id="rId12" Type="http://schemas.openxmlformats.org/officeDocument/2006/relationships/image" Target="../media/image10.jpeg"/><Relationship Id="rId17" Type="http://schemas.openxmlformats.org/officeDocument/2006/relationships/image" Target="../media/image14.jpeg"/><Relationship Id="rId2" Type="http://schemas.openxmlformats.org/officeDocument/2006/relationships/image" Target="../media/image3.jpeg"/><Relationship Id="rId16" Type="http://schemas.openxmlformats.org/officeDocument/2006/relationships/hyperlink" Target="http://www.countryroadsyuma.com/details.html?id=110" TargetMode="External"/><Relationship Id="rId20" Type="http://schemas.openxmlformats.org/officeDocument/2006/relationships/hyperlink" Target="http://www.countryroadsyuma.com/details.html?id=111" TargetMode="External"/><Relationship Id="rId1" Type="http://schemas.openxmlformats.org/officeDocument/2006/relationships/hyperlink" Target="http://www.countryroadsyuma.com/details.html?id=104" TargetMode="External"/><Relationship Id="rId6" Type="http://schemas.openxmlformats.org/officeDocument/2006/relationships/hyperlink" Target="http://www.countryroadsyuma.com/details.html?id=108" TargetMode="External"/><Relationship Id="rId11" Type="http://schemas.openxmlformats.org/officeDocument/2006/relationships/image" Target="../media/image9.jpeg"/><Relationship Id="rId24" Type="http://schemas.openxmlformats.org/officeDocument/2006/relationships/image" Target="../media/image19.jpeg"/><Relationship Id="rId5" Type="http://schemas.openxmlformats.org/officeDocument/2006/relationships/image" Target="../media/image5.jpeg"/><Relationship Id="rId15" Type="http://schemas.openxmlformats.org/officeDocument/2006/relationships/image" Target="../media/image13.jpeg"/><Relationship Id="rId23" Type="http://schemas.openxmlformats.org/officeDocument/2006/relationships/hyperlink" Target="http://www.countryroadsyuma.com/details.html?id=114" TargetMode="External"/><Relationship Id="rId10" Type="http://schemas.openxmlformats.org/officeDocument/2006/relationships/image" Target="../media/image8.jpeg"/><Relationship Id="rId19" Type="http://schemas.openxmlformats.org/officeDocument/2006/relationships/image" Target="../media/image16.jpeg"/><Relationship Id="rId4" Type="http://schemas.openxmlformats.org/officeDocument/2006/relationships/hyperlink" Target="http://www.countryroadsyuma.com/details.html?id=105" TargetMode="External"/><Relationship Id="rId9" Type="http://schemas.openxmlformats.org/officeDocument/2006/relationships/image" Target="../media/image7.jpeg"/><Relationship Id="rId14" Type="http://schemas.openxmlformats.org/officeDocument/2006/relationships/image" Target="../media/image12.jpeg"/><Relationship Id="rId22" Type="http://schemas.openxmlformats.org/officeDocument/2006/relationships/image" Target="../media/image1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21</xdr:row>
      <xdr:rowOff>33337</xdr:rowOff>
    </xdr:from>
    <xdr:to>
      <xdr:col>35</xdr:col>
      <xdr:colOff>76200</xdr:colOff>
      <xdr:row>35</xdr:row>
      <xdr:rowOff>109537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285750</xdr:colOff>
      <xdr:row>3</xdr:row>
      <xdr:rowOff>100012</xdr:rowOff>
    </xdr:from>
    <xdr:to>
      <xdr:col>34</xdr:col>
      <xdr:colOff>590550</xdr:colOff>
      <xdr:row>17</xdr:row>
      <xdr:rowOff>14287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27</xdr:row>
      <xdr:rowOff>4762</xdr:rowOff>
    </xdr:from>
    <xdr:to>
      <xdr:col>16</xdr:col>
      <xdr:colOff>57150</xdr:colOff>
      <xdr:row>41</xdr:row>
      <xdr:rowOff>80962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42</xdr:row>
      <xdr:rowOff>119062</xdr:rowOff>
    </xdr:from>
    <xdr:to>
      <xdr:col>16</xdr:col>
      <xdr:colOff>76200</xdr:colOff>
      <xdr:row>57</xdr:row>
      <xdr:rowOff>4762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400050</xdr:colOff>
      <xdr:row>10</xdr:row>
      <xdr:rowOff>61912</xdr:rowOff>
    </xdr:from>
    <xdr:to>
      <xdr:col>15</xdr:col>
      <xdr:colOff>495300</xdr:colOff>
      <xdr:row>24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90</xdr:row>
      <xdr:rowOff>0</xdr:rowOff>
    </xdr:from>
    <xdr:to>
      <xdr:col>0</xdr:col>
      <xdr:colOff>9525</xdr:colOff>
      <xdr:row>90</xdr:row>
      <xdr:rowOff>9525</xdr:rowOff>
    </xdr:to>
    <xdr:pic>
      <xdr:nvPicPr>
        <xdr:cNvPr id="36" name="Picture 35" descr="http://www.buyhavasuproperty.com/Util/Stats.ashx?fv=17463735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194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9525</xdr:colOff>
      <xdr:row>100</xdr:row>
      <xdr:rowOff>9525</xdr:rowOff>
    </xdr:to>
    <xdr:pic>
      <xdr:nvPicPr>
        <xdr:cNvPr id="38" name="Picture 37" descr="http://www.buyhavasuproperty.com/Util/Stats.ashx?fv=17443575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90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1</xdr:row>
      <xdr:rowOff>57150</xdr:rowOff>
    </xdr:from>
    <xdr:to>
      <xdr:col>25</xdr:col>
      <xdr:colOff>400050</xdr:colOff>
      <xdr:row>54</xdr:row>
      <xdr:rowOff>16273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57150"/>
          <a:ext cx="7772400" cy="100556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285750</xdr:rowOff>
    </xdr:to>
    <xdr:pic>
      <xdr:nvPicPr>
        <xdr:cNvPr id="2" name="Picture 1" descr="30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285750</xdr:rowOff>
    </xdr:to>
    <xdr:pic>
      <xdr:nvPicPr>
        <xdr:cNvPr id="3" name="Picture 2" descr="129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285750</xdr:colOff>
      <xdr:row>6</xdr:row>
      <xdr:rowOff>285750</xdr:rowOff>
    </xdr:to>
    <xdr:pic>
      <xdr:nvPicPr>
        <xdr:cNvPr id="4" name="Picture 3" descr="986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285750</xdr:colOff>
      <xdr:row>7</xdr:row>
      <xdr:rowOff>285750</xdr:rowOff>
    </xdr:to>
    <xdr:pic>
      <xdr:nvPicPr>
        <xdr:cNvPr id="5" name="Picture 4" descr="213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285750</xdr:colOff>
      <xdr:row>9</xdr:row>
      <xdr:rowOff>285750</xdr:rowOff>
    </xdr:to>
    <xdr:pic>
      <xdr:nvPicPr>
        <xdr:cNvPr id="6" name="Picture 5" descr="132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285750</xdr:colOff>
      <xdr:row>13</xdr:row>
      <xdr:rowOff>285750</xdr:rowOff>
    </xdr:to>
    <xdr:pic>
      <xdr:nvPicPr>
        <xdr:cNvPr id="7" name="Picture 6" descr="131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285750</xdr:rowOff>
    </xdr:to>
    <xdr:pic>
      <xdr:nvPicPr>
        <xdr:cNvPr id="8" name="Picture 7" descr="52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285750</xdr:colOff>
      <xdr:row>17</xdr:row>
      <xdr:rowOff>285750</xdr:rowOff>
    </xdr:to>
    <xdr:pic>
      <xdr:nvPicPr>
        <xdr:cNvPr id="9" name="Picture 8" descr="186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285750</xdr:colOff>
      <xdr:row>19</xdr:row>
      <xdr:rowOff>285750</xdr:rowOff>
    </xdr:to>
    <xdr:pic>
      <xdr:nvPicPr>
        <xdr:cNvPr id="10" name="Picture 9" descr="1296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285750</xdr:colOff>
      <xdr:row>20</xdr:row>
      <xdr:rowOff>285750</xdr:rowOff>
    </xdr:to>
    <xdr:pic>
      <xdr:nvPicPr>
        <xdr:cNvPr id="11" name="Picture 10" descr="1297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285750</xdr:colOff>
      <xdr:row>23</xdr:row>
      <xdr:rowOff>285750</xdr:rowOff>
    </xdr:to>
    <xdr:pic>
      <xdr:nvPicPr>
        <xdr:cNvPr id="12" name="Picture 11" descr="187 201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285750</xdr:colOff>
      <xdr:row>25</xdr:row>
      <xdr:rowOff>285750</xdr:rowOff>
    </xdr:to>
    <xdr:pic>
      <xdr:nvPicPr>
        <xdr:cNvPr id="13" name="Picture 12" descr="1271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285750</xdr:colOff>
      <xdr:row>26</xdr:row>
      <xdr:rowOff>285750</xdr:rowOff>
    </xdr:to>
    <xdr:pic>
      <xdr:nvPicPr>
        <xdr:cNvPr id="14" name="Picture 13" descr="937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53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285750</xdr:colOff>
      <xdr:row>27</xdr:row>
      <xdr:rowOff>285750</xdr:rowOff>
    </xdr:to>
    <xdr:pic>
      <xdr:nvPicPr>
        <xdr:cNvPr id="15" name="Picture 14" descr="89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285750</xdr:colOff>
      <xdr:row>29</xdr:row>
      <xdr:rowOff>95250</xdr:rowOff>
    </xdr:to>
    <xdr:pic>
      <xdr:nvPicPr>
        <xdr:cNvPr id="16" name="Picture 15" descr="255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285750</xdr:colOff>
      <xdr:row>32</xdr:row>
      <xdr:rowOff>285750</xdr:rowOff>
    </xdr:to>
    <xdr:pic>
      <xdr:nvPicPr>
        <xdr:cNvPr id="17" name="Picture 16" descr="600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490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285750</xdr:colOff>
      <xdr:row>34</xdr:row>
      <xdr:rowOff>285750</xdr:rowOff>
    </xdr:to>
    <xdr:pic>
      <xdr:nvPicPr>
        <xdr:cNvPr id="18" name="Picture 17" descr="231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110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285750</xdr:colOff>
      <xdr:row>36</xdr:row>
      <xdr:rowOff>285750</xdr:rowOff>
    </xdr:to>
    <xdr:pic>
      <xdr:nvPicPr>
        <xdr:cNvPr id="19" name="Picture 18" descr="379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25</xdr:row>
      <xdr:rowOff>114300</xdr:rowOff>
    </xdr:to>
    <xdr:sp macro="" textlink="">
      <xdr:nvSpPr>
        <xdr:cNvPr id="6145" name="AutoShape 1" descr="http://assessor.yumacountyaz.gov/assessor/taxweb/accountPicture.jsp?page=1&amp;width=320&amp;height=320&amp;idoc=R0085166.1483254000004.A0"/>
        <xdr:cNvSpPr>
          <a:spLocks noChangeAspect="1" noChangeArrowheads="1"/>
        </xdr:cNvSpPr>
      </xdr:nvSpPr>
      <xdr:spPr bwMode="auto">
        <a:xfrm>
          <a:off x="1047750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25</xdr:row>
      <xdr:rowOff>114300</xdr:rowOff>
    </xdr:to>
    <xdr:sp macro="" textlink="">
      <xdr:nvSpPr>
        <xdr:cNvPr id="6146" name="AutoShape 2" descr="http://assessor.yumacountyaz.gov/assessor/taxweb/accountPicture.jsp?page=1&amp;width=320&amp;height=320&amp;idoc=R0085166.1483254000004.A0"/>
        <xdr:cNvSpPr>
          <a:spLocks noChangeAspect="1" noChangeArrowheads="1"/>
        </xdr:cNvSpPr>
      </xdr:nvSpPr>
      <xdr:spPr bwMode="auto">
        <a:xfrm>
          <a:off x="1047750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25</xdr:row>
      <xdr:rowOff>114300</xdr:rowOff>
    </xdr:to>
    <xdr:sp macro="" textlink="">
      <xdr:nvSpPr>
        <xdr:cNvPr id="6147" name="AutoShape 3" descr="http://assessor.yumacountyaz.gov/assessor/taxweb/accountPicture.jsp?page=1&amp;width=320&amp;height=320&amp;idoc=R0085166.1483254000004.A0"/>
        <xdr:cNvSpPr>
          <a:spLocks noChangeAspect="1" noChangeArrowheads="1"/>
        </xdr:cNvSpPr>
      </xdr:nvSpPr>
      <xdr:spPr bwMode="auto">
        <a:xfrm>
          <a:off x="1047750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25</xdr:row>
      <xdr:rowOff>114300</xdr:rowOff>
    </xdr:to>
    <xdr:sp macro="" textlink="">
      <xdr:nvSpPr>
        <xdr:cNvPr id="6148" name="AutoShape 4" descr="http://assessor.yumacountyaz.gov/assessor/taxweb/accountPicture.jsp?page=1&amp;width=320&amp;height=320&amp;idoc=R0085166.1483254000004.A0"/>
        <xdr:cNvSpPr>
          <a:spLocks noChangeAspect="1" noChangeArrowheads="1"/>
        </xdr:cNvSpPr>
      </xdr:nvSpPr>
      <xdr:spPr bwMode="auto">
        <a:xfrm>
          <a:off x="1047750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25</xdr:row>
      <xdr:rowOff>114300</xdr:rowOff>
    </xdr:to>
    <xdr:sp macro="" textlink="">
      <xdr:nvSpPr>
        <xdr:cNvPr id="6149" name="AutoShape 5" descr="http://assessor.yumacountyaz.gov/assessor/taxweb/accountPicture.jsp?page=1&amp;width=320&amp;height=320&amp;idoc=R0085166.1483254000004.A0"/>
        <xdr:cNvSpPr>
          <a:spLocks noChangeAspect="1" noChangeArrowheads="1"/>
        </xdr:cNvSpPr>
      </xdr:nvSpPr>
      <xdr:spPr bwMode="auto">
        <a:xfrm>
          <a:off x="1047750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24</xdr:row>
      <xdr:rowOff>0</xdr:rowOff>
    </xdr:from>
    <xdr:to>
      <xdr:col>8</xdr:col>
      <xdr:colOff>304800</xdr:colOff>
      <xdr:row>25</xdr:row>
      <xdr:rowOff>114300</xdr:rowOff>
    </xdr:to>
    <xdr:sp macro="" textlink="">
      <xdr:nvSpPr>
        <xdr:cNvPr id="6150" name="AutoShape 6" descr="http://assessor.yumacountyaz.gov/assessor/taxweb/accountPicture.jsp?page=1&amp;width=320&amp;height=320&amp;idoc=R0085166.1483254000004.A0"/>
        <xdr:cNvSpPr>
          <a:spLocks noChangeAspect="1" noChangeArrowheads="1"/>
        </xdr:cNvSpPr>
      </xdr:nvSpPr>
      <xdr:spPr bwMode="auto">
        <a:xfrm>
          <a:off x="10477500" y="495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2" name="Table2" displayName="Table2" ref="A2:M18" totalsRowShown="0" headerRowDxfId="0" dataDxfId="4" headerRowBorderDxfId="2" tableBorderDxfId="3" totalsRowBorderDxfId="1">
  <tableColumns count="13">
    <tableColumn id="1" name="Name" dataDxfId="35"/>
    <tableColumn id="2" name="City" dataDxfId="34"/>
    <tableColumn id="3" name="Type" dataDxfId="33"/>
    <tableColumn id="4" name="Good Sam Rating" dataDxfId="32"/>
    <tableColumn id="5" name="# Deeded Sites" dataDxfId="31" dataCellStyle="Comma"/>
    <tableColumn id="6" name="Year Opened" dataDxfId="30"/>
    <tableColumn id="7" name="Best 6 Mo. Rent Deal" dataDxfId="29"/>
    <tableColumn id="8" name="# Sold (Developer)" dataDxfId="28"/>
    <tableColumn id="9" name="Annual Rate of Sale" dataDxfId="27"/>
    <tableColumn id="13" name="Back In Lot Size" dataDxfId="26"/>
    <tableColumn id="10" name="# Listed*" dataDxfId="25"/>
    <tableColumn id="11" name="Average List Price" dataDxfId="24"/>
    <tableColumn id="12" name="Market Home Value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O17" totalsRowShown="0" headerRowDxfId="22" dataDxfId="21" tableBorderDxfId="20">
  <tableColumns count="15">
    <tableColumn id="1" name="Comp Markets" dataDxfId="19"/>
    <tableColumn id="2" name="Area Vibes Liveability Score" dataDxfId="18"/>
    <tableColumn id="3" name="Area Vibes Amenities Grade" dataDxfId="17"/>
    <tableColumn id="4" name="Area Vibes Cost of Living Grade" dataDxfId="16"/>
    <tableColumn id="5" name="Area Vibes Crime Grade" dataDxfId="15"/>
    <tableColumn id="6" name="Groceries" dataDxfId="14"/>
    <tableColumn id="7" name="Food &amp; Drink" dataDxfId="13"/>
    <tableColumn id="8" name="Shopping" dataDxfId="12"/>
    <tableColumn id="9" name="Coffee" dataDxfId="11"/>
    <tableColumn id="10" name="Schools" dataDxfId="10"/>
    <tableColumn id="11" name="Parks" dataDxfId="9"/>
    <tableColumn id="12" name="Libraries &amp; Books" dataDxfId="8"/>
    <tableColumn id="13" name="Entertainment" dataDxfId="7"/>
    <tableColumn id="14" name="Public Transport" dataDxfId="6"/>
    <tableColumn id="15" name="Fitness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reenfieldvillage.com/" TargetMode="External"/><Relationship Id="rId2" Type="http://schemas.openxmlformats.org/officeDocument/2006/relationships/hyperlink" Target="mailto:desertgardens@cgmailbox.com" TargetMode="External"/><Relationship Id="rId1" Type="http://schemas.openxmlformats.org/officeDocument/2006/relationships/hyperlink" Target="http://www.havasurvresort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copperridgerv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ntury21.com/property/3710-s-goldfield-rd-27-apache-junction-az-85119-C2121181409-A10921389" TargetMode="External"/><Relationship Id="rId13" Type="http://schemas.openxmlformats.org/officeDocument/2006/relationships/hyperlink" Target="http://www.century21.com/property/3710-s-goldfield-rd-41-apache-junction-az-85119-C2122934014-A10921389" TargetMode="External"/><Relationship Id="rId3" Type="http://schemas.openxmlformats.org/officeDocument/2006/relationships/hyperlink" Target="http://www.century21.com/property/3710-s-goldfield-rd-1038-apache-junction-az-85119-C2123698614-A10921389" TargetMode="External"/><Relationship Id="rId7" Type="http://schemas.openxmlformats.org/officeDocument/2006/relationships/hyperlink" Target="http://www.century21.com/property/3710-s-goldfield-rd-27-apache-junction-az-85119-C2121181409-A10921389" TargetMode="External"/><Relationship Id="rId12" Type="http://schemas.openxmlformats.org/officeDocument/2006/relationships/hyperlink" Target="http://www.century21.com/property/3710-s-goldfield-rd-153-apache-junction-az-85119-C2124670726-A10921389" TargetMode="External"/><Relationship Id="rId2" Type="http://schemas.openxmlformats.org/officeDocument/2006/relationships/hyperlink" Target="http://www.century21.com/property/3710-s-goldfield-rd-1033-apache-junction-az-85119-C2124686706-A10921389" TargetMode="External"/><Relationship Id="rId16" Type="http://schemas.openxmlformats.org/officeDocument/2006/relationships/hyperlink" Target="http://www.century21.com/property/3710-s-goldfield-rd-568-apache-junction-az-85119-C2123083410-A10921389" TargetMode="External"/><Relationship Id="rId1" Type="http://schemas.openxmlformats.org/officeDocument/2006/relationships/hyperlink" Target="http://www.century21.com/property/3710-s-goldfield-rd-1033-apache-junction-az-85119-C2124686706-A10921389" TargetMode="External"/><Relationship Id="rId6" Type="http://schemas.openxmlformats.org/officeDocument/2006/relationships/hyperlink" Target="http://www.century21.com/property/3710-s-goldfield-rd-308-apache-junction-az-85119-C2121333741-A10921389" TargetMode="External"/><Relationship Id="rId11" Type="http://schemas.openxmlformats.org/officeDocument/2006/relationships/hyperlink" Target="http://www.century21.com/property/3710-s-goldfield-rd-153-apache-junction-az-85119-C2124670726-A10921389" TargetMode="External"/><Relationship Id="rId5" Type="http://schemas.openxmlformats.org/officeDocument/2006/relationships/hyperlink" Target="http://www.century21.com/property/3710-s-goldfield-rd-308-apache-junction-az-85119-C2121333741-A10921389" TargetMode="External"/><Relationship Id="rId15" Type="http://schemas.openxmlformats.org/officeDocument/2006/relationships/hyperlink" Target="http://www.century21.com/property/3710-s-goldfield-rd-568-apache-junction-az-85119-C2123083410-A10921389" TargetMode="External"/><Relationship Id="rId10" Type="http://schemas.openxmlformats.org/officeDocument/2006/relationships/hyperlink" Target="http://www.century21.com/property/3710-s-goldfield-109-apache-junction-az-85119-C2123064771-A10921389" TargetMode="External"/><Relationship Id="rId4" Type="http://schemas.openxmlformats.org/officeDocument/2006/relationships/hyperlink" Target="http://www.century21.com/property/3710-s-goldfield-rd-1038-apache-junction-az-85119-C2123698614-A10921389" TargetMode="External"/><Relationship Id="rId9" Type="http://schemas.openxmlformats.org/officeDocument/2006/relationships/hyperlink" Target="http://www.century21.com/property/3710-s-goldfield-109-apache-junction-az-85119-C2123064771-A10921389" TargetMode="External"/><Relationship Id="rId14" Type="http://schemas.openxmlformats.org/officeDocument/2006/relationships/hyperlink" Target="http://www.century21.com/property/3710-s-goldfield-rd-41-apache-junction-az-85119-C2122934014-A10921389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untryroadsyuma.com/details.html?id=1091" TargetMode="External"/><Relationship Id="rId18" Type="http://schemas.openxmlformats.org/officeDocument/2006/relationships/hyperlink" Target="http://www.countryroadsyuma.com/yui-dt0-href-green" TargetMode="External"/><Relationship Id="rId26" Type="http://schemas.openxmlformats.org/officeDocument/2006/relationships/hyperlink" Target="http://www.countryroadsyuma.com/details.html?id=1098" TargetMode="External"/><Relationship Id="rId39" Type="http://schemas.openxmlformats.org/officeDocument/2006/relationships/hyperlink" Target="http://www.countryroadsyuma.com/details.html?id=1109" TargetMode="External"/><Relationship Id="rId3" Type="http://schemas.openxmlformats.org/officeDocument/2006/relationships/hyperlink" Target="http://www.countryroadsyuma.com/yui-dt0-href-patio" TargetMode="External"/><Relationship Id="rId21" Type="http://schemas.openxmlformats.org/officeDocument/2006/relationships/hyperlink" Target="http://www.countryroadsyuma.com/yui-dt0-href-price" TargetMode="External"/><Relationship Id="rId34" Type="http://schemas.openxmlformats.org/officeDocument/2006/relationships/hyperlink" Target="http://www.countryroadsyuma.com/yui-dt0-href-price" TargetMode="External"/><Relationship Id="rId42" Type="http://schemas.openxmlformats.org/officeDocument/2006/relationships/hyperlink" Target="http://www.countryroadsyuma.com/yui-dt0-href-patio" TargetMode="External"/><Relationship Id="rId47" Type="http://schemas.openxmlformats.org/officeDocument/2006/relationships/hyperlink" Target="http://www.countryroadsyuma.com/yui-dt0-href-price" TargetMode="External"/><Relationship Id="rId50" Type="http://schemas.openxmlformats.org/officeDocument/2006/relationships/hyperlink" Target="http://www.countryroadsyuma.com/details.html?id=1145" TargetMode="External"/><Relationship Id="rId7" Type="http://schemas.openxmlformats.org/officeDocument/2006/relationships/hyperlink" Target="http://www.countryroadsyuma.com/yui-dt0-href-sales_status" TargetMode="External"/><Relationship Id="rId12" Type="http://schemas.openxmlformats.org/officeDocument/2006/relationships/hyperlink" Target="http://www.countryroadsyuma.com/details.html?id=1087" TargetMode="External"/><Relationship Id="rId17" Type="http://schemas.openxmlformats.org/officeDocument/2006/relationships/hyperlink" Target="http://www.countryroadsyuma.com/yui-dt0-href-green" TargetMode="External"/><Relationship Id="rId25" Type="http://schemas.openxmlformats.org/officeDocument/2006/relationships/hyperlink" Target="http://www.countryroadsyuma.com/details.html?id=1097" TargetMode="External"/><Relationship Id="rId33" Type="http://schemas.openxmlformats.org/officeDocument/2006/relationships/hyperlink" Target="http://www.countryroadsyuma.com/yui-dt0-href-sales_status" TargetMode="External"/><Relationship Id="rId38" Type="http://schemas.openxmlformats.org/officeDocument/2006/relationships/hyperlink" Target="http://www.countryroadsyuma.com/details.html?id=1108" TargetMode="External"/><Relationship Id="rId46" Type="http://schemas.openxmlformats.org/officeDocument/2006/relationships/hyperlink" Target="http://www.countryroadsyuma.com/yui-dt0-href-sales_status" TargetMode="External"/><Relationship Id="rId2" Type="http://schemas.openxmlformats.org/officeDocument/2006/relationships/hyperlink" Target="http://www.countryroadsyuma.com/yui-dt0-href-disp_size" TargetMode="External"/><Relationship Id="rId16" Type="http://schemas.openxmlformats.org/officeDocument/2006/relationships/hyperlink" Target="http://www.countryroadsyuma.com/yui-dt0-href-patio" TargetMode="External"/><Relationship Id="rId20" Type="http://schemas.openxmlformats.org/officeDocument/2006/relationships/hyperlink" Target="http://www.countryroadsyuma.com/yui-dt0-href-sales_status" TargetMode="External"/><Relationship Id="rId29" Type="http://schemas.openxmlformats.org/officeDocument/2006/relationships/hyperlink" Target="http://www.countryroadsyuma.com/yui-dt0-href-patio" TargetMode="External"/><Relationship Id="rId41" Type="http://schemas.openxmlformats.org/officeDocument/2006/relationships/hyperlink" Target="http://www.countryroadsyuma.com/yui-dt0-href-disp_size" TargetMode="External"/><Relationship Id="rId1" Type="http://schemas.openxmlformats.org/officeDocument/2006/relationships/hyperlink" Target="http://www.countryroadsyuma.com/yui-dt0-href-lot_number" TargetMode="External"/><Relationship Id="rId6" Type="http://schemas.openxmlformats.org/officeDocument/2006/relationships/hyperlink" Target="http://www.countryroadsyuma.com/yui-dt0-href-corner" TargetMode="External"/><Relationship Id="rId11" Type="http://schemas.openxmlformats.org/officeDocument/2006/relationships/hyperlink" Target="http://www.countryroadsyuma.com/details.html?id=1059" TargetMode="External"/><Relationship Id="rId24" Type="http://schemas.openxmlformats.org/officeDocument/2006/relationships/hyperlink" Target="http://www.countryroadsyuma.com/details.html?id=1094" TargetMode="External"/><Relationship Id="rId32" Type="http://schemas.openxmlformats.org/officeDocument/2006/relationships/hyperlink" Target="http://www.countryroadsyuma.com/yui-dt0-href-corner" TargetMode="External"/><Relationship Id="rId37" Type="http://schemas.openxmlformats.org/officeDocument/2006/relationships/hyperlink" Target="http://www.countryroadsyuma.com/details.html?id=1107" TargetMode="External"/><Relationship Id="rId40" Type="http://schemas.openxmlformats.org/officeDocument/2006/relationships/hyperlink" Target="http://www.countryroadsyuma.com/yui-dt0-href-lot_number" TargetMode="External"/><Relationship Id="rId45" Type="http://schemas.openxmlformats.org/officeDocument/2006/relationships/hyperlink" Target="http://www.countryroadsyuma.com/yui-dt0-href-corner" TargetMode="External"/><Relationship Id="rId5" Type="http://schemas.openxmlformats.org/officeDocument/2006/relationships/hyperlink" Target="http://www.countryroadsyuma.com/yui-dt0-href-green" TargetMode="External"/><Relationship Id="rId15" Type="http://schemas.openxmlformats.org/officeDocument/2006/relationships/hyperlink" Target="http://www.countryroadsyuma.com/yui-dt0-href-disp_size" TargetMode="External"/><Relationship Id="rId23" Type="http://schemas.openxmlformats.org/officeDocument/2006/relationships/hyperlink" Target="http://www.countryroadsyuma.com/details.html?id=1093" TargetMode="External"/><Relationship Id="rId28" Type="http://schemas.openxmlformats.org/officeDocument/2006/relationships/hyperlink" Target="http://www.countryroadsyuma.com/yui-dt0-href-disp_size" TargetMode="External"/><Relationship Id="rId36" Type="http://schemas.openxmlformats.org/officeDocument/2006/relationships/hyperlink" Target="http://www.countryroadsyuma.com/details.html?id=1103" TargetMode="External"/><Relationship Id="rId49" Type="http://schemas.openxmlformats.org/officeDocument/2006/relationships/hyperlink" Target="http://www.countryroadsyuma.com/details.html?id=1117" TargetMode="External"/><Relationship Id="rId10" Type="http://schemas.openxmlformats.org/officeDocument/2006/relationships/hyperlink" Target="http://www.countryroadsyuma.com/details.html?id=1047" TargetMode="External"/><Relationship Id="rId19" Type="http://schemas.openxmlformats.org/officeDocument/2006/relationships/hyperlink" Target="http://www.countryroadsyuma.com/yui-dt0-href-corner" TargetMode="External"/><Relationship Id="rId31" Type="http://schemas.openxmlformats.org/officeDocument/2006/relationships/hyperlink" Target="http://www.countryroadsyuma.com/yui-dt0-href-green" TargetMode="External"/><Relationship Id="rId44" Type="http://schemas.openxmlformats.org/officeDocument/2006/relationships/hyperlink" Target="http://www.countryroadsyuma.com/yui-dt0-href-green" TargetMode="External"/><Relationship Id="rId52" Type="http://schemas.openxmlformats.org/officeDocument/2006/relationships/drawing" Target="../drawings/drawing5.xml"/><Relationship Id="rId4" Type="http://schemas.openxmlformats.org/officeDocument/2006/relationships/hyperlink" Target="http://www.countryroadsyuma.com/yui-dt0-href-green" TargetMode="External"/><Relationship Id="rId9" Type="http://schemas.openxmlformats.org/officeDocument/2006/relationships/hyperlink" Target="http://www.countryroadsyuma.com/details.html?id=1046" TargetMode="External"/><Relationship Id="rId14" Type="http://schemas.openxmlformats.org/officeDocument/2006/relationships/hyperlink" Target="http://www.countryroadsyuma.com/yui-dt0-href-lot_number" TargetMode="External"/><Relationship Id="rId22" Type="http://schemas.openxmlformats.org/officeDocument/2006/relationships/hyperlink" Target="http://www.countryroadsyuma.com/details.html?id=1092" TargetMode="External"/><Relationship Id="rId27" Type="http://schemas.openxmlformats.org/officeDocument/2006/relationships/hyperlink" Target="http://www.countryroadsyuma.com/yui-dt0-href-lot_number" TargetMode="External"/><Relationship Id="rId30" Type="http://schemas.openxmlformats.org/officeDocument/2006/relationships/hyperlink" Target="http://www.countryroadsyuma.com/yui-dt0-href-green" TargetMode="External"/><Relationship Id="rId35" Type="http://schemas.openxmlformats.org/officeDocument/2006/relationships/hyperlink" Target="http://www.countryroadsyuma.com/details.html?id=1099" TargetMode="External"/><Relationship Id="rId43" Type="http://schemas.openxmlformats.org/officeDocument/2006/relationships/hyperlink" Target="http://www.countryroadsyuma.com/yui-dt0-href-green" TargetMode="External"/><Relationship Id="rId48" Type="http://schemas.openxmlformats.org/officeDocument/2006/relationships/hyperlink" Target="http://www.countryroadsyuma.com/details.html?id=1114" TargetMode="External"/><Relationship Id="rId8" Type="http://schemas.openxmlformats.org/officeDocument/2006/relationships/hyperlink" Target="http://www.countryroadsyuma.com/yui-dt0-href-price" TargetMode="External"/><Relationship Id="rId5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://assessor.yumacountyaz.gov/assessor/taxweb/account.jsp?accountNum=R0085520&amp;doc=DOCCTRANSR0085520200911191003" TargetMode="External"/><Relationship Id="rId2" Type="http://schemas.openxmlformats.org/officeDocument/2006/relationships/hyperlink" Target="http://assessor.yumacountyaz.gov/assessor/taxweb/account.jsp?accountNum=R0085520&amp;doc=DOCCTRANSR0085520200911191003" TargetMode="External"/><Relationship Id="rId1" Type="http://schemas.openxmlformats.org/officeDocument/2006/relationships/hyperlink" Target="http://assessor.yumacountyaz.gov/assessor/taxweb/account.jsp?accountNum=R0085520&amp;doc=DOCCTRANSR0085520200911191003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assessor.yumacountyaz.gov/assessor/taxweb/account.jsp?accountNum=R0085520&amp;doc=DOCCTRANSR008552020091119100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97"/>
  <sheetViews>
    <sheetView workbookViewId="0">
      <pane xSplit="1" ySplit="3" topLeftCell="B87" activePane="bottomRight" state="frozen"/>
      <selection pane="topRight" activeCell="B1" sqref="B1"/>
      <selection pane="bottomLeft" activeCell="A4" sqref="A4"/>
      <selection pane="bottomRight" activeCell="D13" sqref="D13"/>
    </sheetView>
  </sheetViews>
  <sheetFormatPr defaultRowHeight="15" x14ac:dyDescent="0.25"/>
  <cols>
    <col min="1" max="1" width="42.140625" customWidth="1"/>
    <col min="2" max="2" width="29.42578125" customWidth="1"/>
    <col min="3" max="3" width="24.85546875" customWidth="1"/>
    <col min="4" max="4" width="25.28515625" customWidth="1"/>
    <col min="5" max="5" width="34.140625" customWidth="1"/>
    <col min="6" max="7" width="27.140625" customWidth="1"/>
    <col min="8" max="8" width="20.85546875" customWidth="1"/>
    <col min="9" max="9" width="26.85546875" customWidth="1"/>
    <col min="10" max="10" width="21.28515625" customWidth="1"/>
    <col min="11" max="11" width="33.85546875" customWidth="1"/>
    <col min="12" max="12" width="29.7109375" customWidth="1"/>
    <col min="13" max="13" width="24.5703125" customWidth="1"/>
    <col min="14" max="16" width="23.85546875" customWidth="1"/>
    <col min="17" max="17" width="27.28515625" customWidth="1"/>
    <col min="18" max="18" width="26.5703125" customWidth="1"/>
    <col min="19" max="19" width="26.28515625" customWidth="1"/>
  </cols>
  <sheetData>
    <row r="3" spans="1:19" ht="60" x14ac:dyDescent="0.25">
      <c r="A3" t="s">
        <v>0</v>
      </c>
      <c r="B3" t="s">
        <v>492</v>
      </c>
      <c r="C3" s="46" t="s">
        <v>19</v>
      </c>
      <c r="D3" s="7" t="s">
        <v>734</v>
      </c>
      <c r="E3" s="46" t="s">
        <v>247</v>
      </c>
      <c r="F3" s="46" t="s">
        <v>104</v>
      </c>
      <c r="G3" s="46" t="s">
        <v>899</v>
      </c>
      <c r="H3" s="47" t="s">
        <v>586</v>
      </c>
      <c r="I3" s="46" t="s">
        <v>112</v>
      </c>
      <c r="J3" t="s">
        <v>108</v>
      </c>
      <c r="K3" s="46" t="s">
        <v>109</v>
      </c>
      <c r="L3" t="s">
        <v>735</v>
      </c>
      <c r="M3" s="46" t="s">
        <v>113</v>
      </c>
      <c r="N3" t="s">
        <v>115</v>
      </c>
      <c r="O3" s="46" t="s">
        <v>122</v>
      </c>
      <c r="P3" s="7" t="s">
        <v>732</v>
      </c>
      <c r="Q3" s="46" t="s">
        <v>733</v>
      </c>
      <c r="R3" t="s">
        <v>118</v>
      </c>
      <c r="S3" t="s">
        <v>121</v>
      </c>
    </row>
    <row r="4" spans="1:19" x14ac:dyDescent="0.25">
      <c r="A4" t="s">
        <v>1</v>
      </c>
      <c r="C4" t="s">
        <v>20</v>
      </c>
    </row>
    <row r="5" spans="1:19" x14ac:dyDescent="0.25">
      <c r="A5" t="s">
        <v>3</v>
      </c>
      <c r="B5" t="s">
        <v>493</v>
      </c>
      <c r="C5" t="s">
        <v>21</v>
      </c>
      <c r="D5" t="s">
        <v>103</v>
      </c>
      <c r="E5" t="s">
        <v>103</v>
      </c>
      <c r="F5" t="s">
        <v>105</v>
      </c>
      <c r="G5" t="s">
        <v>105</v>
      </c>
      <c r="H5" t="s">
        <v>106</v>
      </c>
      <c r="I5" t="s">
        <v>107</v>
      </c>
      <c r="J5" t="s">
        <v>599</v>
      </c>
      <c r="K5" t="s">
        <v>110</v>
      </c>
      <c r="L5" t="s">
        <v>111</v>
      </c>
      <c r="M5" t="s">
        <v>114</v>
      </c>
      <c r="N5" t="s">
        <v>116</v>
      </c>
      <c r="O5" t="s">
        <v>116</v>
      </c>
      <c r="P5" t="s">
        <v>116</v>
      </c>
      <c r="Q5" t="s">
        <v>117</v>
      </c>
      <c r="R5" t="s">
        <v>119</v>
      </c>
      <c r="S5" t="s">
        <v>120</v>
      </c>
    </row>
    <row r="6" spans="1:19" ht="45" x14ac:dyDescent="0.25">
      <c r="A6" t="s">
        <v>2</v>
      </c>
      <c r="C6" s="1" t="s">
        <v>22</v>
      </c>
      <c r="D6" s="7" t="s">
        <v>123</v>
      </c>
      <c r="E6" s="18" t="s">
        <v>521</v>
      </c>
      <c r="F6" t="s">
        <v>523</v>
      </c>
      <c r="G6" s="7" t="s">
        <v>602</v>
      </c>
      <c r="H6" s="7" t="s">
        <v>603</v>
      </c>
      <c r="I6" s="7" t="s">
        <v>601</v>
      </c>
      <c r="J6" s="7" t="s">
        <v>600</v>
      </c>
      <c r="K6" s="1" t="s">
        <v>604</v>
      </c>
      <c r="L6" s="7" t="s">
        <v>605</v>
      </c>
      <c r="M6" s="7" t="s">
        <v>651</v>
      </c>
      <c r="N6" s="7" t="s">
        <v>656</v>
      </c>
      <c r="P6" s="7" t="s">
        <v>731</v>
      </c>
      <c r="Q6" s="7" t="s">
        <v>736</v>
      </c>
      <c r="R6" s="1" t="s">
        <v>741</v>
      </c>
      <c r="S6" t="s">
        <v>782</v>
      </c>
    </row>
    <row r="7" spans="1:19" x14ac:dyDescent="0.25">
      <c r="A7" t="s">
        <v>4</v>
      </c>
      <c r="B7" s="17" t="s">
        <v>494</v>
      </c>
      <c r="C7" t="s">
        <v>26</v>
      </c>
      <c r="D7" t="s">
        <v>128</v>
      </c>
      <c r="E7" t="s">
        <v>96</v>
      </c>
      <c r="F7" t="s">
        <v>96</v>
      </c>
      <c r="G7" t="s">
        <v>189</v>
      </c>
      <c r="H7" s="17" t="s">
        <v>196</v>
      </c>
      <c r="L7" t="s">
        <v>201</v>
      </c>
      <c r="N7" t="s">
        <v>494</v>
      </c>
    </row>
    <row r="8" spans="1:19" x14ac:dyDescent="0.25">
      <c r="A8" t="s">
        <v>309</v>
      </c>
      <c r="D8" t="s">
        <v>205</v>
      </c>
      <c r="E8" t="s">
        <v>205</v>
      </c>
      <c r="F8" t="s">
        <v>205</v>
      </c>
      <c r="H8" s="17" t="s">
        <v>205</v>
      </c>
      <c r="I8" t="s">
        <v>205</v>
      </c>
      <c r="J8" t="s">
        <v>205</v>
      </c>
      <c r="M8" t="s">
        <v>205</v>
      </c>
      <c r="N8" t="s">
        <v>205</v>
      </c>
      <c r="O8" t="s">
        <v>205</v>
      </c>
      <c r="P8" t="s">
        <v>205</v>
      </c>
      <c r="Q8" t="s">
        <v>205</v>
      </c>
      <c r="R8" t="s">
        <v>205</v>
      </c>
      <c r="S8" t="s">
        <v>205</v>
      </c>
    </row>
    <row r="9" spans="1:19" ht="30" x14ac:dyDescent="0.25">
      <c r="A9" t="s">
        <v>88</v>
      </c>
      <c r="C9" t="s">
        <v>89</v>
      </c>
      <c r="D9" t="s">
        <v>147</v>
      </c>
      <c r="E9" t="s">
        <v>217</v>
      </c>
      <c r="F9" t="s">
        <v>2014</v>
      </c>
      <c r="G9" s="7" t="s">
        <v>809</v>
      </c>
      <c r="L9" t="s">
        <v>994</v>
      </c>
      <c r="M9" t="s">
        <v>2045</v>
      </c>
      <c r="N9" t="s">
        <v>2044</v>
      </c>
      <c r="O9" t="s">
        <v>2047</v>
      </c>
      <c r="P9" t="s">
        <v>730</v>
      </c>
    </row>
    <row r="10" spans="1:19" x14ac:dyDescent="0.25">
      <c r="A10" t="s">
        <v>5</v>
      </c>
      <c r="C10" s="2" t="s">
        <v>96</v>
      </c>
      <c r="D10" t="s">
        <v>124</v>
      </c>
      <c r="G10" s="14" t="s">
        <v>526</v>
      </c>
      <c r="H10" s="14" t="s">
        <v>583</v>
      </c>
      <c r="I10" s="24">
        <v>55</v>
      </c>
      <c r="L10" s="39">
        <v>26.5</v>
      </c>
      <c r="M10" s="39">
        <v>35</v>
      </c>
      <c r="N10" t="s">
        <v>658</v>
      </c>
      <c r="O10">
        <v>55</v>
      </c>
      <c r="Q10">
        <v>30.88</v>
      </c>
      <c r="S10">
        <v>32</v>
      </c>
    </row>
    <row r="11" spans="1:19" x14ac:dyDescent="0.25">
      <c r="A11" t="s">
        <v>95</v>
      </c>
      <c r="C11" s="2">
        <v>300</v>
      </c>
      <c r="D11" t="s">
        <v>125</v>
      </c>
      <c r="G11" s="14" t="s">
        <v>527</v>
      </c>
      <c r="H11" s="14" t="s">
        <v>584</v>
      </c>
      <c r="I11" s="24">
        <v>325</v>
      </c>
      <c r="L11" s="39">
        <v>159</v>
      </c>
      <c r="M11" s="39">
        <v>240</v>
      </c>
      <c r="N11" t="s">
        <v>659</v>
      </c>
      <c r="O11">
        <v>320</v>
      </c>
      <c r="Q11">
        <v>186.22</v>
      </c>
      <c r="S11" t="s">
        <v>783</v>
      </c>
    </row>
    <row r="12" spans="1:19" x14ac:dyDescent="0.25">
      <c r="A12" t="s">
        <v>6</v>
      </c>
      <c r="C12" s="2" t="s">
        <v>787</v>
      </c>
      <c r="D12" t="s">
        <v>126</v>
      </c>
      <c r="E12" s="15" t="s">
        <v>522</v>
      </c>
      <c r="G12" s="14" t="s">
        <v>528</v>
      </c>
      <c r="H12" s="14" t="s">
        <v>585</v>
      </c>
      <c r="I12" s="24">
        <v>800</v>
      </c>
      <c r="L12" s="39">
        <v>395</v>
      </c>
      <c r="M12" s="39" t="s">
        <v>654</v>
      </c>
      <c r="N12" t="s">
        <v>2046</v>
      </c>
      <c r="O12">
        <v>785</v>
      </c>
      <c r="Q12">
        <v>525</v>
      </c>
      <c r="R12" t="s">
        <v>742</v>
      </c>
      <c r="S12" t="s">
        <v>784</v>
      </c>
    </row>
    <row r="13" spans="1:19" x14ac:dyDescent="0.25">
      <c r="A13" t="s">
        <v>786</v>
      </c>
      <c r="C13" s="49">
        <f>6*600</f>
        <v>3600</v>
      </c>
      <c r="D13" s="49">
        <v>3117</v>
      </c>
      <c r="E13" s="15">
        <f>350*6</f>
        <v>2100</v>
      </c>
      <c r="F13" s="15">
        <f>400*6</f>
        <v>2400</v>
      </c>
      <c r="G13" s="50" t="s">
        <v>788</v>
      </c>
      <c r="H13" s="50">
        <f>350*6</f>
        <v>2100</v>
      </c>
      <c r="I13" s="58">
        <f>600*6</f>
        <v>3600</v>
      </c>
      <c r="J13" s="15"/>
      <c r="K13" s="15"/>
      <c r="L13" s="15">
        <f>395*6</f>
        <v>2370</v>
      </c>
      <c r="M13" s="15">
        <v>2950</v>
      </c>
      <c r="N13" s="15">
        <v>3580</v>
      </c>
      <c r="O13" s="15">
        <v>3510</v>
      </c>
      <c r="P13" s="15"/>
      <c r="Q13" s="15">
        <f>525*6</f>
        <v>3150</v>
      </c>
      <c r="R13" s="15">
        <f>500*6</f>
        <v>3000</v>
      </c>
      <c r="S13" s="15">
        <f>5*450</f>
        <v>2250</v>
      </c>
    </row>
    <row r="14" spans="1:19" ht="30" x14ac:dyDescent="0.25">
      <c r="A14" t="s">
        <v>7</v>
      </c>
      <c r="C14" s="2" t="s">
        <v>96</v>
      </c>
      <c r="D14" s="7" t="s">
        <v>127</v>
      </c>
      <c r="E14" s="7"/>
      <c r="G14" s="21">
        <v>3912</v>
      </c>
      <c r="M14" s="39">
        <v>2950</v>
      </c>
      <c r="N14" t="s">
        <v>657</v>
      </c>
      <c r="O14" t="s">
        <v>666</v>
      </c>
      <c r="S14" s="7" t="s">
        <v>785</v>
      </c>
    </row>
    <row r="15" spans="1:19" x14ac:dyDescent="0.25">
      <c r="A15" t="s">
        <v>39</v>
      </c>
      <c r="C15">
        <v>2004</v>
      </c>
      <c r="D15" s="36" t="s">
        <v>898</v>
      </c>
      <c r="E15">
        <v>1971</v>
      </c>
      <c r="F15" s="19">
        <v>2007</v>
      </c>
      <c r="G15">
        <v>1997</v>
      </c>
      <c r="H15" s="19" t="s">
        <v>900</v>
      </c>
      <c r="I15">
        <v>1986</v>
      </c>
      <c r="J15" t="s">
        <v>901</v>
      </c>
      <c r="K15">
        <v>2007</v>
      </c>
      <c r="L15" t="s">
        <v>901</v>
      </c>
      <c r="M15" t="s">
        <v>902</v>
      </c>
      <c r="N15">
        <v>2008</v>
      </c>
      <c r="O15">
        <v>1985</v>
      </c>
      <c r="Q15" t="s">
        <v>737</v>
      </c>
      <c r="R15" t="s">
        <v>901</v>
      </c>
      <c r="S15" t="s">
        <v>902</v>
      </c>
    </row>
    <row r="16" spans="1:19" ht="30" x14ac:dyDescent="0.25">
      <c r="A16" t="s">
        <v>40</v>
      </c>
      <c r="C16">
        <v>398</v>
      </c>
      <c r="D16">
        <v>266</v>
      </c>
      <c r="E16">
        <v>857</v>
      </c>
      <c r="F16">
        <v>200</v>
      </c>
      <c r="G16" s="7" t="s">
        <v>2016</v>
      </c>
      <c r="H16">
        <v>504</v>
      </c>
      <c r="I16" s="4">
        <v>2373</v>
      </c>
      <c r="J16">
        <v>454</v>
      </c>
      <c r="K16">
        <v>101</v>
      </c>
      <c r="L16">
        <v>111</v>
      </c>
      <c r="M16">
        <v>1075</v>
      </c>
      <c r="N16">
        <v>453</v>
      </c>
      <c r="O16">
        <v>1294</v>
      </c>
      <c r="P16">
        <v>74</v>
      </c>
      <c r="Q16">
        <v>215</v>
      </c>
      <c r="R16">
        <v>792</v>
      </c>
      <c r="S16">
        <v>528</v>
      </c>
    </row>
    <row r="17" spans="1:19" x14ac:dyDescent="0.25">
      <c r="A17" t="s">
        <v>1978</v>
      </c>
      <c r="C17">
        <f>398-3</f>
        <v>395</v>
      </c>
      <c r="D17">
        <f>266-80</f>
        <v>186</v>
      </c>
      <c r="E17" t="s">
        <v>2013</v>
      </c>
      <c r="F17">
        <v>27</v>
      </c>
      <c r="G17" s="7" t="s">
        <v>2017</v>
      </c>
      <c r="I17" s="4"/>
      <c r="K17">
        <f>K16-51</f>
        <v>50</v>
      </c>
      <c r="N17">
        <v>159</v>
      </c>
    </row>
    <row r="18" spans="1:19" x14ac:dyDescent="0.25">
      <c r="A18" t="s">
        <v>2015</v>
      </c>
      <c r="C18">
        <f>C17/12.5</f>
        <v>31.6</v>
      </c>
      <c r="D18" s="147">
        <f>D17/8.5</f>
        <v>21.882352941176471</v>
      </c>
      <c r="E18" t="s">
        <v>96</v>
      </c>
      <c r="F18" s="147">
        <f>F17/9</f>
        <v>3</v>
      </c>
      <c r="G18" s="7" t="s">
        <v>2018</v>
      </c>
      <c r="I18" s="4"/>
      <c r="N18">
        <f>159/8.5</f>
        <v>18.705882352941178</v>
      </c>
    </row>
    <row r="19" spans="1:19" ht="45" x14ac:dyDescent="0.25">
      <c r="A19" t="s">
        <v>8</v>
      </c>
      <c r="C19" s="5" t="s">
        <v>41</v>
      </c>
      <c r="D19" t="s">
        <v>129</v>
      </c>
      <c r="E19" s="7" t="s">
        <v>206</v>
      </c>
      <c r="F19" t="s">
        <v>304</v>
      </c>
      <c r="G19" t="s">
        <v>129</v>
      </c>
      <c r="H19" t="s">
        <v>129</v>
      </c>
      <c r="I19" s="7" t="s">
        <v>478</v>
      </c>
      <c r="J19" t="s">
        <v>306</v>
      </c>
      <c r="K19" t="s">
        <v>510</v>
      </c>
      <c r="L19" t="s">
        <v>131</v>
      </c>
      <c r="N19" s="7" t="s">
        <v>712</v>
      </c>
      <c r="O19" s="7" t="s">
        <v>699</v>
      </c>
      <c r="Q19" t="s">
        <v>209</v>
      </c>
      <c r="R19" t="s">
        <v>306</v>
      </c>
      <c r="S19" s="7" t="s">
        <v>743</v>
      </c>
    </row>
    <row r="20" spans="1:19" ht="30" x14ac:dyDescent="0.25">
      <c r="C20" s="5" t="s">
        <v>42</v>
      </c>
      <c r="D20" t="s">
        <v>130</v>
      </c>
      <c r="E20" t="s">
        <v>207</v>
      </c>
      <c r="F20" t="s">
        <v>305</v>
      </c>
      <c r="G20" t="s">
        <v>130</v>
      </c>
      <c r="H20" t="s">
        <v>130</v>
      </c>
      <c r="I20" s="7" t="s">
        <v>479</v>
      </c>
      <c r="J20" t="s">
        <v>595</v>
      </c>
      <c r="K20" t="s">
        <v>511</v>
      </c>
      <c r="L20" t="s">
        <v>132</v>
      </c>
      <c r="M20" t="s">
        <v>620</v>
      </c>
      <c r="N20" s="7" t="s">
        <v>713</v>
      </c>
      <c r="O20" s="7" t="s">
        <v>700</v>
      </c>
      <c r="Q20" t="s">
        <v>738</v>
      </c>
      <c r="R20" t="s">
        <v>779</v>
      </c>
      <c r="S20" s="7" t="s">
        <v>744</v>
      </c>
    </row>
    <row r="21" spans="1:19" ht="30" x14ac:dyDescent="0.25">
      <c r="C21" s="5" t="s">
        <v>27</v>
      </c>
      <c r="D21" t="s">
        <v>131</v>
      </c>
      <c r="E21" t="s">
        <v>208</v>
      </c>
      <c r="F21" t="s">
        <v>306</v>
      </c>
      <c r="G21" t="s">
        <v>132</v>
      </c>
      <c r="H21" t="s">
        <v>132</v>
      </c>
      <c r="I21" s="7" t="s">
        <v>480</v>
      </c>
      <c r="J21" t="s">
        <v>596</v>
      </c>
      <c r="K21" t="s">
        <v>512</v>
      </c>
      <c r="L21" t="s">
        <v>133</v>
      </c>
      <c r="M21" t="s">
        <v>621</v>
      </c>
      <c r="N21" s="7" t="s">
        <v>714</v>
      </c>
      <c r="O21" s="7" t="s">
        <v>701</v>
      </c>
      <c r="Q21" t="s">
        <v>740</v>
      </c>
      <c r="R21" t="s">
        <v>590</v>
      </c>
      <c r="S21" s="7" t="s">
        <v>745</v>
      </c>
    </row>
    <row r="22" spans="1:19" ht="30" x14ac:dyDescent="0.25">
      <c r="C22" s="5" t="s">
        <v>43</v>
      </c>
      <c r="D22" t="s">
        <v>132</v>
      </c>
      <c r="E22" t="s">
        <v>209</v>
      </c>
      <c r="F22" t="s">
        <v>307</v>
      </c>
      <c r="G22" t="s">
        <v>133</v>
      </c>
      <c r="H22" t="s">
        <v>133</v>
      </c>
      <c r="I22" t="s">
        <v>481</v>
      </c>
      <c r="J22" t="s">
        <v>588</v>
      </c>
      <c r="K22" t="s">
        <v>513</v>
      </c>
      <c r="L22" t="s">
        <v>137</v>
      </c>
      <c r="M22" t="s">
        <v>622</v>
      </c>
      <c r="N22" s="7" t="s">
        <v>715</v>
      </c>
      <c r="O22" s="7" t="s">
        <v>702</v>
      </c>
      <c r="Q22" t="s">
        <v>739</v>
      </c>
      <c r="R22" t="s">
        <v>780</v>
      </c>
      <c r="S22" s="7" t="s">
        <v>746</v>
      </c>
    </row>
    <row r="23" spans="1:19" ht="30" x14ac:dyDescent="0.25">
      <c r="C23" s="5" t="s">
        <v>28</v>
      </c>
      <c r="D23" t="s">
        <v>133</v>
      </c>
      <c r="E23" t="s">
        <v>212</v>
      </c>
      <c r="F23" t="s">
        <v>212</v>
      </c>
      <c r="G23" t="s">
        <v>191</v>
      </c>
      <c r="H23" t="s">
        <v>134</v>
      </c>
      <c r="I23" t="s">
        <v>482</v>
      </c>
      <c r="J23" t="s">
        <v>589</v>
      </c>
      <c r="M23" t="s">
        <v>623</v>
      </c>
      <c r="N23" s="7" t="s">
        <v>716</v>
      </c>
      <c r="O23" s="7" t="s">
        <v>703</v>
      </c>
      <c r="Q23" t="s">
        <v>593</v>
      </c>
      <c r="R23" t="s">
        <v>717</v>
      </c>
      <c r="S23" s="7" t="s">
        <v>747</v>
      </c>
    </row>
    <row r="24" spans="1:19" x14ac:dyDescent="0.25">
      <c r="C24" s="5" t="s">
        <v>44</v>
      </c>
      <c r="D24" t="s">
        <v>134</v>
      </c>
      <c r="E24" t="s">
        <v>213</v>
      </c>
      <c r="F24" t="s">
        <v>308</v>
      </c>
      <c r="G24" t="s">
        <v>135</v>
      </c>
      <c r="H24" t="s">
        <v>191</v>
      </c>
      <c r="I24" t="s">
        <v>483</v>
      </c>
      <c r="J24" t="s">
        <v>590</v>
      </c>
      <c r="M24" t="s">
        <v>624</v>
      </c>
      <c r="N24" s="7" t="s">
        <v>717</v>
      </c>
      <c r="O24" s="7" t="s">
        <v>704</v>
      </c>
      <c r="R24" t="s">
        <v>591</v>
      </c>
      <c r="S24" s="7" t="s">
        <v>748</v>
      </c>
    </row>
    <row r="25" spans="1:19" x14ac:dyDescent="0.25">
      <c r="C25" s="5" t="s">
        <v>29</v>
      </c>
      <c r="D25" t="s">
        <v>135</v>
      </c>
      <c r="E25" t="s">
        <v>214</v>
      </c>
      <c r="G25" t="s">
        <v>192</v>
      </c>
      <c r="H25" t="s">
        <v>192</v>
      </c>
      <c r="I25" t="s">
        <v>484</v>
      </c>
      <c r="J25" t="s">
        <v>591</v>
      </c>
      <c r="M25" t="s">
        <v>625</v>
      </c>
      <c r="N25" s="7" t="s">
        <v>718</v>
      </c>
      <c r="O25" s="7" t="s">
        <v>705</v>
      </c>
      <c r="R25" t="s">
        <v>781</v>
      </c>
      <c r="S25" s="7" t="s">
        <v>749</v>
      </c>
    </row>
    <row r="26" spans="1:19" ht="30" x14ac:dyDescent="0.25">
      <c r="C26" s="5" t="s">
        <v>30</v>
      </c>
      <c r="D26" t="s">
        <v>136</v>
      </c>
      <c r="E26" t="s">
        <v>215</v>
      </c>
      <c r="G26" t="s">
        <v>137</v>
      </c>
      <c r="H26" t="s">
        <v>136</v>
      </c>
      <c r="I26" t="s">
        <v>485</v>
      </c>
      <c r="J26" t="s">
        <v>43</v>
      </c>
      <c r="M26" t="s">
        <v>626</v>
      </c>
      <c r="N26" s="7" t="s">
        <v>719</v>
      </c>
      <c r="O26" s="7" t="s">
        <v>706</v>
      </c>
      <c r="S26" s="7" t="s">
        <v>750</v>
      </c>
    </row>
    <row r="27" spans="1:19" ht="30" x14ac:dyDescent="0.25">
      <c r="C27" s="5" t="s">
        <v>31</v>
      </c>
      <c r="D27" t="s">
        <v>137</v>
      </c>
      <c r="E27" t="s">
        <v>216</v>
      </c>
      <c r="G27" t="s">
        <v>193</v>
      </c>
      <c r="H27" t="s">
        <v>137</v>
      </c>
      <c r="I27" s="7" t="s">
        <v>486</v>
      </c>
      <c r="J27" t="s">
        <v>592</v>
      </c>
      <c r="M27" t="s">
        <v>627</v>
      </c>
      <c r="N27" s="7" t="s">
        <v>720</v>
      </c>
      <c r="O27" s="7" t="s">
        <v>707</v>
      </c>
      <c r="S27" s="7" t="s">
        <v>751</v>
      </c>
    </row>
    <row r="28" spans="1:19" ht="30" x14ac:dyDescent="0.25">
      <c r="C28" s="5" t="s">
        <v>32</v>
      </c>
      <c r="H28" t="s">
        <v>197</v>
      </c>
      <c r="I28" s="7" t="s">
        <v>487</v>
      </c>
      <c r="J28" t="s">
        <v>593</v>
      </c>
      <c r="M28" t="s">
        <v>628</v>
      </c>
      <c r="N28" s="7" t="s">
        <v>721</v>
      </c>
      <c r="O28" s="7" t="s">
        <v>708</v>
      </c>
      <c r="S28" s="7" t="s">
        <v>752</v>
      </c>
    </row>
    <row r="29" spans="1:19" ht="30" x14ac:dyDescent="0.25">
      <c r="C29" s="5" t="s">
        <v>33</v>
      </c>
      <c r="I29" t="s">
        <v>488</v>
      </c>
      <c r="J29" t="s">
        <v>594</v>
      </c>
      <c r="M29" t="s">
        <v>629</v>
      </c>
      <c r="N29" s="7" t="s">
        <v>722</v>
      </c>
      <c r="O29" s="7" t="s">
        <v>709</v>
      </c>
      <c r="S29" s="7" t="s">
        <v>753</v>
      </c>
    </row>
    <row r="30" spans="1:19" ht="45" x14ac:dyDescent="0.25">
      <c r="C30" s="6" t="s">
        <v>34</v>
      </c>
      <c r="I30" t="s">
        <v>489</v>
      </c>
      <c r="J30" t="s">
        <v>597</v>
      </c>
      <c r="M30" t="s">
        <v>630</v>
      </c>
      <c r="N30" s="7" t="s">
        <v>723</v>
      </c>
      <c r="O30" s="7" t="s">
        <v>710</v>
      </c>
      <c r="S30" s="7" t="s">
        <v>754</v>
      </c>
    </row>
    <row r="31" spans="1:19" ht="45" x14ac:dyDescent="0.25">
      <c r="C31" s="6"/>
      <c r="I31" t="s">
        <v>490</v>
      </c>
      <c r="M31" t="s">
        <v>631</v>
      </c>
      <c r="N31" s="7" t="s">
        <v>724</v>
      </c>
      <c r="O31" s="7" t="s">
        <v>711</v>
      </c>
      <c r="S31" s="7" t="s">
        <v>755</v>
      </c>
    </row>
    <row r="32" spans="1:19" ht="30" x14ac:dyDescent="0.25">
      <c r="C32" s="6"/>
      <c r="M32" t="s">
        <v>632</v>
      </c>
      <c r="N32" s="7" t="s">
        <v>725</v>
      </c>
      <c r="S32" s="7" t="s">
        <v>756</v>
      </c>
    </row>
    <row r="33" spans="1:19" ht="30" x14ac:dyDescent="0.25">
      <c r="C33" s="6"/>
      <c r="M33" t="s">
        <v>633</v>
      </c>
      <c r="N33" s="7" t="s">
        <v>726</v>
      </c>
      <c r="S33" s="7" t="s">
        <v>757</v>
      </c>
    </row>
    <row r="34" spans="1:19" ht="30" x14ac:dyDescent="0.25">
      <c r="C34" s="6"/>
      <c r="M34" t="s">
        <v>634</v>
      </c>
      <c r="N34" s="7" t="s">
        <v>727</v>
      </c>
      <c r="S34" s="7" t="s">
        <v>758</v>
      </c>
    </row>
    <row r="35" spans="1:19" ht="30" x14ac:dyDescent="0.25">
      <c r="C35" s="6"/>
      <c r="M35" t="s">
        <v>635</v>
      </c>
      <c r="N35" s="7" t="s">
        <v>728</v>
      </c>
      <c r="S35" s="7" t="s">
        <v>759</v>
      </c>
    </row>
    <row r="36" spans="1:19" ht="45" x14ac:dyDescent="0.25">
      <c r="A36" t="s">
        <v>9</v>
      </c>
      <c r="C36" s="5" t="s">
        <v>35</v>
      </c>
      <c r="D36" t="s">
        <v>138</v>
      </c>
      <c r="E36" t="s">
        <v>211</v>
      </c>
      <c r="F36" t="s">
        <v>211</v>
      </c>
      <c r="G36" t="s">
        <v>140</v>
      </c>
      <c r="H36" t="s">
        <v>138</v>
      </c>
      <c r="L36" t="s">
        <v>140</v>
      </c>
      <c r="N36" s="7" t="s">
        <v>729</v>
      </c>
      <c r="S36" s="7" t="s">
        <v>760</v>
      </c>
    </row>
    <row r="37" spans="1:19" x14ac:dyDescent="0.25">
      <c r="C37" s="5" t="s">
        <v>36</v>
      </c>
      <c r="D37" t="s">
        <v>139</v>
      </c>
      <c r="E37" t="s">
        <v>210</v>
      </c>
      <c r="G37" t="s">
        <v>141</v>
      </c>
      <c r="H37" t="s">
        <v>198</v>
      </c>
      <c r="I37" t="s">
        <v>198</v>
      </c>
      <c r="L37" t="s">
        <v>202</v>
      </c>
      <c r="S37" s="7" t="s">
        <v>761</v>
      </c>
    </row>
    <row r="38" spans="1:19" x14ac:dyDescent="0.25">
      <c r="C38" s="5" t="s">
        <v>37</v>
      </c>
      <c r="D38" t="s">
        <v>140</v>
      </c>
      <c r="G38" t="s">
        <v>143</v>
      </c>
      <c r="H38" t="s">
        <v>140</v>
      </c>
      <c r="I38" t="s">
        <v>140</v>
      </c>
      <c r="L38" t="s">
        <v>141</v>
      </c>
      <c r="S38" s="7" t="s">
        <v>762</v>
      </c>
    </row>
    <row r="39" spans="1:19" x14ac:dyDescent="0.25">
      <c r="C39" s="6" t="s">
        <v>38</v>
      </c>
      <c r="D39" t="s">
        <v>141</v>
      </c>
      <c r="G39" t="s">
        <v>194</v>
      </c>
      <c r="H39" t="s">
        <v>141</v>
      </c>
      <c r="I39" t="s">
        <v>141</v>
      </c>
      <c r="L39" t="s">
        <v>203</v>
      </c>
      <c r="S39" s="7" t="s">
        <v>763</v>
      </c>
    </row>
    <row r="40" spans="1:19" x14ac:dyDescent="0.25">
      <c r="D40" t="s">
        <v>142</v>
      </c>
      <c r="G40" t="s">
        <v>144</v>
      </c>
      <c r="H40" t="s">
        <v>142</v>
      </c>
      <c r="L40" t="s">
        <v>145</v>
      </c>
      <c r="S40" s="7" t="s">
        <v>764</v>
      </c>
    </row>
    <row r="41" spans="1:19" x14ac:dyDescent="0.25">
      <c r="D41" t="s">
        <v>143</v>
      </c>
      <c r="G41" t="s">
        <v>145</v>
      </c>
      <c r="H41" t="s">
        <v>199</v>
      </c>
      <c r="L41" t="s">
        <v>146</v>
      </c>
      <c r="S41" s="7" t="s">
        <v>765</v>
      </c>
    </row>
    <row r="42" spans="1:19" x14ac:dyDescent="0.25">
      <c r="D42" t="s">
        <v>144</v>
      </c>
      <c r="G42" t="s">
        <v>195</v>
      </c>
      <c r="H42" t="s">
        <v>200</v>
      </c>
      <c r="L42" t="s">
        <v>204</v>
      </c>
      <c r="S42" s="7" t="s">
        <v>766</v>
      </c>
    </row>
    <row r="43" spans="1:19" x14ac:dyDescent="0.25">
      <c r="D43" t="s">
        <v>145</v>
      </c>
      <c r="G43" t="s">
        <v>146</v>
      </c>
      <c r="H43" t="s">
        <v>143</v>
      </c>
      <c r="S43" s="7" t="s">
        <v>767</v>
      </c>
    </row>
    <row r="44" spans="1:19" ht="30" x14ac:dyDescent="0.25">
      <c r="D44" t="s">
        <v>146</v>
      </c>
      <c r="H44" t="s">
        <v>144</v>
      </c>
      <c r="S44" s="7" t="s">
        <v>768</v>
      </c>
    </row>
    <row r="45" spans="1:19" x14ac:dyDescent="0.25">
      <c r="H45" t="s">
        <v>146</v>
      </c>
      <c r="I45" t="s">
        <v>146</v>
      </c>
      <c r="J45" t="s">
        <v>598</v>
      </c>
      <c r="S45" s="7" t="s">
        <v>592</v>
      </c>
    </row>
    <row r="46" spans="1:19" x14ac:dyDescent="0.25">
      <c r="A46" t="s">
        <v>13</v>
      </c>
      <c r="C46" t="s">
        <v>799</v>
      </c>
      <c r="D46" t="s">
        <v>2035</v>
      </c>
      <c r="E46" t="s">
        <v>798</v>
      </c>
      <c r="F46" t="s">
        <v>797</v>
      </c>
      <c r="G46" t="s">
        <v>190</v>
      </c>
      <c r="H46" t="s">
        <v>610</v>
      </c>
      <c r="I46" t="s">
        <v>491</v>
      </c>
      <c r="J46" t="s">
        <v>661</v>
      </c>
      <c r="K46" t="s">
        <v>870</v>
      </c>
      <c r="L46" t="s">
        <v>879</v>
      </c>
      <c r="M46" t="s">
        <v>871</v>
      </c>
      <c r="N46" t="s">
        <v>1976</v>
      </c>
      <c r="O46" t="s">
        <v>265</v>
      </c>
      <c r="Q46" t="s">
        <v>265</v>
      </c>
      <c r="R46" t="s">
        <v>858</v>
      </c>
      <c r="S46" s="7" t="s">
        <v>611</v>
      </c>
    </row>
    <row r="47" spans="1:19" x14ac:dyDescent="0.25">
      <c r="A47" t="s">
        <v>10</v>
      </c>
    </row>
    <row r="48" spans="1:19" x14ac:dyDescent="0.25">
      <c r="A48" t="s">
        <v>11</v>
      </c>
      <c r="S48" s="7"/>
    </row>
    <row r="49" spans="1:19" x14ac:dyDescent="0.25">
      <c r="A49" t="s">
        <v>12</v>
      </c>
      <c r="S49" s="7"/>
    </row>
    <row r="50" spans="1:19" x14ac:dyDescent="0.25">
      <c r="A50" t="s">
        <v>14</v>
      </c>
      <c r="S50" s="7"/>
    </row>
    <row r="51" spans="1:19" x14ac:dyDescent="0.25">
      <c r="A51" t="s">
        <v>15</v>
      </c>
      <c r="S51" s="7"/>
    </row>
    <row r="52" spans="1:19" x14ac:dyDescent="0.25">
      <c r="A52" t="s">
        <v>102</v>
      </c>
    </row>
    <row r="53" spans="1:19" x14ac:dyDescent="0.25">
      <c r="A53" t="s">
        <v>152</v>
      </c>
      <c r="B53">
        <v>10</v>
      </c>
      <c r="C53">
        <v>24</v>
      </c>
      <c r="D53">
        <v>31</v>
      </c>
      <c r="E53">
        <v>31</v>
      </c>
      <c r="F53">
        <v>16</v>
      </c>
      <c r="G53">
        <v>16</v>
      </c>
      <c r="H53">
        <v>19</v>
      </c>
      <c r="I53">
        <v>24</v>
      </c>
      <c r="J53">
        <v>19</v>
      </c>
      <c r="K53">
        <v>28</v>
      </c>
      <c r="L53">
        <v>4</v>
      </c>
      <c r="M53">
        <v>66</v>
      </c>
      <c r="N53">
        <v>39</v>
      </c>
      <c r="O53">
        <v>39</v>
      </c>
      <c r="P53">
        <v>39</v>
      </c>
      <c r="Q53">
        <v>26</v>
      </c>
      <c r="R53">
        <v>72</v>
      </c>
      <c r="S53">
        <v>8</v>
      </c>
    </row>
    <row r="54" spans="1:19" x14ac:dyDescent="0.25">
      <c r="A54" t="s">
        <v>153</v>
      </c>
      <c r="B54">
        <v>47</v>
      </c>
      <c r="C54">
        <v>51</v>
      </c>
      <c r="D54">
        <v>100</v>
      </c>
      <c r="E54">
        <v>100</v>
      </c>
      <c r="F54">
        <v>54</v>
      </c>
      <c r="G54">
        <v>54</v>
      </c>
      <c r="H54">
        <v>92</v>
      </c>
      <c r="I54">
        <v>91</v>
      </c>
      <c r="J54">
        <v>46</v>
      </c>
      <c r="K54">
        <v>45</v>
      </c>
      <c r="L54">
        <v>34</v>
      </c>
      <c r="M54">
        <v>107</v>
      </c>
      <c r="N54">
        <v>43</v>
      </c>
      <c r="O54">
        <v>43</v>
      </c>
      <c r="P54">
        <v>43</v>
      </c>
      <c r="Q54">
        <v>43</v>
      </c>
      <c r="R54">
        <v>117</v>
      </c>
      <c r="S54">
        <v>23</v>
      </c>
    </row>
    <row r="55" spans="1:19" x14ac:dyDescent="0.25">
      <c r="A55" t="s">
        <v>169</v>
      </c>
      <c r="B55" s="14" t="s">
        <v>496</v>
      </c>
      <c r="C55" s="14" t="s">
        <v>170</v>
      </c>
      <c r="D55" s="14" t="s">
        <v>175</v>
      </c>
      <c r="E55" s="14" t="s">
        <v>175</v>
      </c>
      <c r="F55" s="14" t="s">
        <v>176</v>
      </c>
      <c r="G55" s="14" t="s">
        <v>176</v>
      </c>
      <c r="H55" s="14" t="s">
        <v>176</v>
      </c>
      <c r="I55" s="14" t="s">
        <v>503</v>
      </c>
      <c r="J55" s="14" t="s">
        <v>505</v>
      </c>
      <c r="K55" s="14" t="s">
        <v>508</v>
      </c>
      <c r="L55" s="14" t="s">
        <v>514</v>
      </c>
      <c r="M55" s="14" t="s">
        <v>516</v>
      </c>
      <c r="N55" s="14" t="s">
        <v>508</v>
      </c>
      <c r="O55" s="14" t="s">
        <v>508</v>
      </c>
      <c r="P55" s="14" t="s">
        <v>508</v>
      </c>
      <c r="Q55" s="14" t="s">
        <v>176</v>
      </c>
      <c r="R55" s="14" t="s">
        <v>516</v>
      </c>
      <c r="S55" s="14" t="s">
        <v>516</v>
      </c>
    </row>
    <row r="56" spans="1:19" x14ac:dyDescent="0.25">
      <c r="A56" t="s">
        <v>171</v>
      </c>
      <c r="B56" s="14" t="s">
        <v>176</v>
      </c>
      <c r="C56" s="14" t="s">
        <v>172</v>
      </c>
      <c r="D56" s="14" t="s">
        <v>176</v>
      </c>
      <c r="E56" s="14" t="s">
        <v>176</v>
      </c>
      <c r="F56" s="14" t="s">
        <v>176</v>
      </c>
      <c r="G56" s="14" t="s">
        <v>176</v>
      </c>
      <c r="H56" s="14" t="s">
        <v>176</v>
      </c>
      <c r="I56" s="14" t="s">
        <v>176</v>
      </c>
      <c r="J56" s="14" t="s">
        <v>506</v>
      </c>
      <c r="K56" s="14" t="s">
        <v>508</v>
      </c>
      <c r="L56" s="14" t="s">
        <v>506</v>
      </c>
      <c r="M56" s="14" t="s">
        <v>176</v>
      </c>
      <c r="N56" s="14" t="s">
        <v>508</v>
      </c>
      <c r="O56" s="14" t="s">
        <v>508</v>
      </c>
      <c r="P56" s="14" t="s">
        <v>508</v>
      </c>
      <c r="Q56" s="14" t="s">
        <v>176</v>
      </c>
      <c r="R56" s="14" t="s">
        <v>176</v>
      </c>
      <c r="S56" s="14" t="s">
        <v>172</v>
      </c>
    </row>
    <row r="57" spans="1:19" x14ac:dyDescent="0.25">
      <c r="A57" t="s">
        <v>173</v>
      </c>
      <c r="C57" s="14" t="s">
        <v>174</v>
      </c>
      <c r="D57" s="14" t="s">
        <v>177</v>
      </c>
      <c r="E57" s="14" t="s">
        <v>177</v>
      </c>
      <c r="F57" s="14" t="s">
        <v>310</v>
      </c>
      <c r="G57" s="14" t="s">
        <v>310</v>
      </c>
      <c r="H57" s="14" t="s">
        <v>310</v>
      </c>
      <c r="I57" s="14" t="s">
        <v>504</v>
      </c>
      <c r="J57" s="14" t="s">
        <v>507</v>
      </c>
      <c r="K57" s="14" t="s">
        <v>509</v>
      </c>
      <c r="L57" s="14" t="s">
        <v>515</v>
      </c>
      <c r="M57" s="14" t="s">
        <v>517</v>
      </c>
      <c r="N57" s="14" t="s">
        <v>518</v>
      </c>
      <c r="O57" s="14" t="s">
        <v>518</v>
      </c>
      <c r="P57" s="14" t="s">
        <v>518</v>
      </c>
      <c r="Q57" s="14" t="s">
        <v>518</v>
      </c>
      <c r="R57" s="14" t="s">
        <v>519</v>
      </c>
      <c r="S57" s="14" t="s">
        <v>520</v>
      </c>
    </row>
    <row r="58" spans="1:19" x14ac:dyDescent="0.25">
      <c r="A58" t="s">
        <v>16</v>
      </c>
      <c r="B58" s="14" t="s">
        <v>497</v>
      </c>
      <c r="C58">
        <v>17</v>
      </c>
      <c r="D58">
        <v>8</v>
      </c>
      <c r="E58">
        <v>8</v>
      </c>
      <c r="F58">
        <v>2</v>
      </c>
      <c r="G58">
        <v>2</v>
      </c>
      <c r="H58">
        <v>5</v>
      </c>
      <c r="I58">
        <v>10</v>
      </c>
      <c r="J58">
        <v>5</v>
      </c>
      <c r="K58">
        <v>1</v>
      </c>
      <c r="L58">
        <v>1</v>
      </c>
      <c r="M58">
        <v>7</v>
      </c>
      <c r="N58">
        <v>8</v>
      </c>
      <c r="O58">
        <v>8</v>
      </c>
      <c r="P58">
        <v>8</v>
      </c>
      <c r="Q58">
        <v>8</v>
      </c>
      <c r="R58">
        <v>9</v>
      </c>
      <c r="S58">
        <v>3</v>
      </c>
    </row>
    <row r="59" spans="1:19" x14ac:dyDescent="0.25">
      <c r="A59" t="s">
        <v>17</v>
      </c>
      <c r="B59" s="14">
        <v>7</v>
      </c>
      <c r="C59">
        <v>13</v>
      </c>
      <c r="D59">
        <v>6</v>
      </c>
      <c r="E59">
        <v>6</v>
      </c>
      <c r="F59">
        <v>6</v>
      </c>
      <c r="G59">
        <v>6</v>
      </c>
      <c r="H59">
        <v>7</v>
      </c>
      <c r="I59">
        <v>10</v>
      </c>
      <c r="J59" s="14" t="s">
        <v>941</v>
      </c>
      <c r="K59">
        <v>2</v>
      </c>
      <c r="L59">
        <v>1</v>
      </c>
      <c r="M59">
        <v>9</v>
      </c>
      <c r="N59">
        <v>9</v>
      </c>
      <c r="O59">
        <v>9</v>
      </c>
      <c r="P59">
        <v>9</v>
      </c>
      <c r="Q59">
        <v>10</v>
      </c>
      <c r="R59">
        <v>10</v>
      </c>
      <c r="S59">
        <v>9</v>
      </c>
    </row>
    <row r="60" spans="1:19" ht="45" x14ac:dyDescent="0.25">
      <c r="A60" t="s">
        <v>151</v>
      </c>
      <c r="B60" s="14" t="s">
        <v>179</v>
      </c>
      <c r="C60" t="s">
        <v>154</v>
      </c>
      <c r="D60" s="14" t="s">
        <v>178</v>
      </c>
      <c r="E60" s="14" t="s">
        <v>178</v>
      </c>
      <c r="F60" s="14" t="s">
        <v>311</v>
      </c>
      <c r="G60" s="14" t="s">
        <v>311</v>
      </c>
      <c r="H60" s="14" t="s">
        <v>311</v>
      </c>
      <c r="I60" s="14" t="s">
        <v>880</v>
      </c>
      <c r="J60" s="99" t="s">
        <v>942</v>
      </c>
      <c r="K60" s="14" t="s">
        <v>945</v>
      </c>
      <c r="L60" s="14" t="s">
        <v>179</v>
      </c>
      <c r="M60" s="14" t="s">
        <v>950</v>
      </c>
      <c r="N60" s="14" t="s">
        <v>953</v>
      </c>
      <c r="O60" s="14" t="s">
        <v>953</v>
      </c>
      <c r="P60" s="14" t="s">
        <v>953</v>
      </c>
      <c r="Q60" s="99" t="s">
        <v>956</v>
      </c>
      <c r="R60" s="99" t="s">
        <v>957</v>
      </c>
      <c r="S60" s="14" t="s">
        <v>960</v>
      </c>
    </row>
    <row r="61" spans="1:19" x14ac:dyDescent="0.25">
      <c r="A61" t="s">
        <v>165</v>
      </c>
      <c r="B61">
        <v>7</v>
      </c>
      <c r="C61">
        <v>126</v>
      </c>
      <c r="D61">
        <v>23</v>
      </c>
      <c r="E61">
        <v>23</v>
      </c>
      <c r="F61">
        <v>26</v>
      </c>
      <c r="G61">
        <v>26</v>
      </c>
      <c r="H61">
        <v>81</v>
      </c>
      <c r="I61">
        <v>139</v>
      </c>
      <c r="J61">
        <v>69</v>
      </c>
      <c r="K61">
        <v>9</v>
      </c>
      <c r="L61">
        <v>2</v>
      </c>
      <c r="M61">
        <v>59</v>
      </c>
      <c r="N61">
        <v>189</v>
      </c>
      <c r="O61">
        <v>189</v>
      </c>
      <c r="P61">
        <v>189</v>
      </c>
      <c r="Q61">
        <v>1567</v>
      </c>
      <c r="R61">
        <v>754</v>
      </c>
      <c r="S61">
        <v>49</v>
      </c>
    </row>
    <row r="62" spans="1:19" x14ac:dyDescent="0.25">
      <c r="A62" t="s">
        <v>166</v>
      </c>
      <c r="B62">
        <v>2</v>
      </c>
      <c r="C62">
        <v>24</v>
      </c>
      <c r="D62">
        <v>2</v>
      </c>
      <c r="E62">
        <v>2</v>
      </c>
      <c r="F62">
        <v>5</v>
      </c>
      <c r="G62">
        <v>5</v>
      </c>
      <c r="H62">
        <v>11</v>
      </c>
      <c r="I62">
        <v>7</v>
      </c>
      <c r="J62">
        <v>5</v>
      </c>
      <c r="K62">
        <v>2</v>
      </c>
      <c r="L62">
        <v>1</v>
      </c>
      <c r="M62">
        <v>2</v>
      </c>
      <c r="N62">
        <v>36</v>
      </c>
      <c r="O62">
        <v>36</v>
      </c>
      <c r="P62">
        <v>36</v>
      </c>
      <c r="Q62">
        <v>130</v>
      </c>
      <c r="R62">
        <v>57</v>
      </c>
      <c r="S62">
        <v>8</v>
      </c>
    </row>
    <row r="63" spans="1:19" x14ac:dyDescent="0.25">
      <c r="A63" t="s">
        <v>167</v>
      </c>
      <c r="B63" s="14">
        <v>0</v>
      </c>
      <c r="C63">
        <v>34</v>
      </c>
      <c r="D63">
        <v>12</v>
      </c>
      <c r="E63">
        <v>12</v>
      </c>
      <c r="F63">
        <v>14</v>
      </c>
      <c r="G63">
        <v>14</v>
      </c>
      <c r="H63">
        <v>12</v>
      </c>
      <c r="I63">
        <v>12</v>
      </c>
      <c r="J63">
        <v>10</v>
      </c>
      <c r="K63">
        <v>0</v>
      </c>
      <c r="L63">
        <v>1</v>
      </c>
      <c r="M63">
        <v>17</v>
      </c>
      <c r="N63">
        <v>41</v>
      </c>
      <c r="O63">
        <v>41</v>
      </c>
      <c r="P63">
        <v>41</v>
      </c>
      <c r="Q63">
        <v>250</v>
      </c>
      <c r="R63">
        <v>54</v>
      </c>
      <c r="S63">
        <v>7</v>
      </c>
    </row>
    <row r="64" spans="1:19" ht="30" x14ac:dyDescent="0.25">
      <c r="A64" t="s">
        <v>930</v>
      </c>
      <c r="B64" s="14" t="s">
        <v>931</v>
      </c>
      <c r="C64" s="7" t="s">
        <v>932</v>
      </c>
      <c r="D64" t="s">
        <v>933</v>
      </c>
      <c r="E64" t="s">
        <v>933</v>
      </c>
      <c r="F64" t="s">
        <v>934</v>
      </c>
      <c r="G64" t="s">
        <v>934</v>
      </c>
      <c r="H64" t="s">
        <v>935</v>
      </c>
      <c r="I64">
        <v>4</v>
      </c>
      <c r="J64">
        <v>3</v>
      </c>
      <c r="K64" t="s">
        <v>116</v>
      </c>
      <c r="L64" t="s">
        <v>936</v>
      </c>
      <c r="M64">
        <v>3</v>
      </c>
      <c r="N64" t="s">
        <v>937</v>
      </c>
      <c r="O64" t="s">
        <v>937</v>
      </c>
      <c r="P64" t="s">
        <v>937</v>
      </c>
      <c r="Q64">
        <v>7</v>
      </c>
      <c r="R64">
        <v>6</v>
      </c>
      <c r="S64" s="7" t="s">
        <v>938</v>
      </c>
    </row>
    <row r="65" spans="1:19" x14ac:dyDescent="0.25">
      <c r="A65" t="s">
        <v>97</v>
      </c>
      <c r="B65" t="s">
        <v>498</v>
      </c>
      <c r="C65">
        <v>4</v>
      </c>
      <c r="D65">
        <v>6</v>
      </c>
      <c r="E65">
        <v>6</v>
      </c>
      <c r="F65">
        <v>1</v>
      </c>
      <c r="G65">
        <v>1</v>
      </c>
      <c r="H65">
        <v>7</v>
      </c>
      <c r="I65">
        <v>10</v>
      </c>
      <c r="J65">
        <v>3</v>
      </c>
      <c r="K65">
        <v>2</v>
      </c>
      <c r="L65" t="s">
        <v>948</v>
      </c>
      <c r="M65">
        <v>5</v>
      </c>
      <c r="N65">
        <v>8</v>
      </c>
      <c r="O65">
        <v>8</v>
      </c>
      <c r="P65">
        <v>8</v>
      </c>
      <c r="Q65">
        <v>12</v>
      </c>
      <c r="R65">
        <v>10</v>
      </c>
      <c r="S65">
        <v>3</v>
      </c>
    </row>
    <row r="66" spans="1:19" ht="30" x14ac:dyDescent="0.25">
      <c r="A66" t="s">
        <v>98</v>
      </c>
      <c r="B66" s="14" t="s">
        <v>179</v>
      </c>
      <c r="C66" s="7" t="s">
        <v>157</v>
      </c>
      <c r="D66" t="s">
        <v>179</v>
      </c>
      <c r="E66" t="s">
        <v>179</v>
      </c>
      <c r="F66" t="s">
        <v>179</v>
      </c>
      <c r="G66" t="s">
        <v>179</v>
      </c>
      <c r="H66">
        <v>4</v>
      </c>
      <c r="I66">
        <v>2</v>
      </c>
      <c r="J66">
        <v>2</v>
      </c>
      <c r="K66" t="s">
        <v>946</v>
      </c>
      <c r="L66" t="s">
        <v>179</v>
      </c>
      <c r="M66">
        <v>3</v>
      </c>
      <c r="N66">
        <v>5</v>
      </c>
      <c r="O66">
        <v>5</v>
      </c>
      <c r="P66">
        <v>5</v>
      </c>
      <c r="Q66">
        <v>10</v>
      </c>
      <c r="R66">
        <v>6</v>
      </c>
      <c r="S66">
        <v>2</v>
      </c>
    </row>
    <row r="67" spans="1:19" ht="30" x14ac:dyDescent="0.25">
      <c r="A67" t="s">
        <v>99</v>
      </c>
      <c r="B67" s="14" t="s">
        <v>499</v>
      </c>
      <c r="C67" t="s">
        <v>158</v>
      </c>
      <c r="D67" t="s">
        <v>179</v>
      </c>
      <c r="E67" t="s">
        <v>179</v>
      </c>
      <c r="F67" t="s">
        <v>179</v>
      </c>
      <c r="G67" t="s">
        <v>179</v>
      </c>
      <c r="H67" t="s">
        <v>179</v>
      </c>
      <c r="I67" t="s">
        <v>500</v>
      </c>
      <c r="J67" s="7" t="s">
        <v>943</v>
      </c>
      <c r="K67" t="s">
        <v>947</v>
      </c>
      <c r="L67" t="s">
        <v>949</v>
      </c>
      <c r="M67" t="s">
        <v>951</v>
      </c>
      <c r="N67" t="s">
        <v>954</v>
      </c>
      <c r="O67" t="s">
        <v>954</v>
      </c>
      <c r="P67" t="s">
        <v>954</v>
      </c>
      <c r="Q67" t="s">
        <v>955</v>
      </c>
      <c r="R67" t="s">
        <v>958</v>
      </c>
      <c r="S67" t="s">
        <v>904</v>
      </c>
    </row>
    <row r="68" spans="1:19" x14ac:dyDescent="0.25">
      <c r="A68" t="s">
        <v>100</v>
      </c>
      <c r="B68" s="14" t="s">
        <v>179</v>
      </c>
      <c r="C68">
        <v>2</v>
      </c>
      <c r="D68" t="s">
        <v>106</v>
      </c>
      <c r="E68" t="s">
        <v>106</v>
      </c>
      <c r="F68" t="s">
        <v>179</v>
      </c>
      <c r="G68" t="s">
        <v>179</v>
      </c>
      <c r="H68">
        <v>1</v>
      </c>
      <c r="I68">
        <v>1</v>
      </c>
      <c r="J68">
        <v>1</v>
      </c>
      <c r="K68" t="s">
        <v>116</v>
      </c>
      <c r="L68" t="s">
        <v>936</v>
      </c>
      <c r="M68">
        <v>1</v>
      </c>
      <c r="N68">
        <v>3</v>
      </c>
      <c r="O68">
        <v>3</v>
      </c>
      <c r="P68">
        <v>3</v>
      </c>
      <c r="Q68">
        <v>10</v>
      </c>
      <c r="R68">
        <v>9</v>
      </c>
      <c r="S68">
        <v>1</v>
      </c>
    </row>
    <row r="69" spans="1:19" x14ac:dyDescent="0.25">
      <c r="A69" t="s">
        <v>155</v>
      </c>
      <c r="B69" s="14" t="s">
        <v>931</v>
      </c>
      <c r="C69" t="s">
        <v>156</v>
      </c>
      <c r="D69" t="s">
        <v>106</v>
      </c>
      <c r="E69" t="s">
        <v>106</v>
      </c>
      <c r="F69" t="s">
        <v>179</v>
      </c>
      <c r="G69" t="s">
        <v>179</v>
      </c>
      <c r="H69" t="s">
        <v>939</v>
      </c>
      <c r="I69" t="s">
        <v>940</v>
      </c>
      <c r="J69" t="s">
        <v>944</v>
      </c>
      <c r="K69" t="s">
        <v>116</v>
      </c>
      <c r="L69" t="s">
        <v>179</v>
      </c>
      <c r="M69" t="s">
        <v>952</v>
      </c>
      <c r="N69">
        <v>3</v>
      </c>
      <c r="O69">
        <v>3</v>
      </c>
      <c r="P69">
        <v>3</v>
      </c>
      <c r="Q69">
        <v>3</v>
      </c>
      <c r="R69" t="s">
        <v>959</v>
      </c>
      <c r="S69" t="s">
        <v>961</v>
      </c>
    </row>
    <row r="70" spans="1:19" x14ac:dyDescent="0.25">
      <c r="A70" t="s">
        <v>182</v>
      </c>
      <c r="B70" s="15">
        <v>77000</v>
      </c>
      <c r="C70" s="16">
        <v>192000</v>
      </c>
      <c r="D70" s="15">
        <v>118750</v>
      </c>
      <c r="E70" s="15">
        <v>118750</v>
      </c>
      <c r="F70" s="15">
        <v>79000</v>
      </c>
      <c r="G70" s="15">
        <v>79000</v>
      </c>
      <c r="H70" s="15">
        <v>142750</v>
      </c>
      <c r="I70" s="15">
        <v>204700</v>
      </c>
      <c r="J70" s="15">
        <v>210000</v>
      </c>
      <c r="K70" s="15">
        <v>47000</v>
      </c>
      <c r="L70" s="15">
        <v>102000</v>
      </c>
      <c r="M70" s="15">
        <v>150000</v>
      </c>
      <c r="N70" s="15">
        <v>114462</v>
      </c>
      <c r="O70" s="15">
        <v>114462</v>
      </c>
      <c r="P70" s="15">
        <v>114462</v>
      </c>
      <c r="Q70" s="15">
        <v>159650</v>
      </c>
      <c r="R70" s="15">
        <v>193250</v>
      </c>
      <c r="S70" s="15">
        <v>151500</v>
      </c>
    </row>
    <row r="71" spans="1:19" x14ac:dyDescent="0.25">
      <c r="A71" t="s">
        <v>184</v>
      </c>
      <c r="B71" s="15">
        <v>87737</v>
      </c>
      <c r="C71" s="12">
        <v>234752</v>
      </c>
      <c r="D71" s="15">
        <v>133723</v>
      </c>
      <c r="E71" s="15">
        <v>133723</v>
      </c>
      <c r="F71" s="15">
        <v>97442</v>
      </c>
      <c r="G71" s="15">
        <v>97442</v>
      </c>
      <c r="H71" s="15">
        <v>154819</v>
      </c>
      <c r="I71" s="15">
        <v>243266</v>
      </c>
      <c r="J71" s="15">
        <v>195612</v>
      </c>
      <c r="K71" s="15">
        <v>101198</v>
      </c>
      <c r="L71" s="21">
        <v>242037</v>
      </c>
      <c r="M71" s="15">
        <v>120691</v>
      </c>
      <c r="N71" s="15">
        <v>167125</v>
      </c>
      <c r="O71" s="15">
        <v>167125</v>
      </c>
      <c r="P71" s="15">
        <v>167125</v>
      </c>
      <c r="Q71" s="15">
        <v>177035</v>
      </c>
      <c r="R71" s="15">
        <v>210247</v>
      </c>
      <c r="S71" s="15">
        <v>180301</v>
      </c>
    </row>
    <row r="72" spans="1:19" x14ac:dyDescent="0.25">
      <c r="A72" t="s">
        <v>183</v>
      </c>
      <c r="B72" s="15">
        <v>800</v>
      </c>
      <c r="C72" s="8">
        <v>1300</v>
      </c>
      <c r="D72" s="15">
        <v>912</v>
      </c>
      <c r="E72" s="15">
        <v>912</v>
      </c>
      <c r="F72" s="15">
        <v>900</v>
      </c>
      <c r="G72" s="15">
        <v>900</v>
      </c>
      <c r="H72" s="15">
        <v>1045</v>
      </c>
      <c r="I72" s="15">
        <v>1045</v>
      </c>
      <c r="J72" s="15">
        <v>1300</v>
      </c>
      <c r="K72" s="15">
        <v>831</v>
      </c>
      <c r="L72" s="15">
        <v>1850</v>
      </c>
      <c r="M72" s="15">
        <v>1050</v>
      </c>
      <c r="N72" s="15">
        <v>1000</v>
      </c>
      <c r="O72" s="15">
        <v>1000</v>
      </c>
      <c r="P72" s="15">
        <v>1000</v>
      </c>
      <c r="Q72" s="15">
        <v>1125</v>
      </c>
      <c r="R72" s="15">
        <v>1300</v>
      </c>
      <c r="S72" s="15">
        <v>1200</v>
      </c>
    </row>
    <row r="73" spans="1:19" x14ac:dyDescent="0.25">
      <c r="A73" t="s">
        <v>160</v>
      </c>
      <c r="B73">
        <v>68</v>
      </c>
      <c r="C73" s="9">
        <v>80</v>
      </c>
      <c r="D73">
        <v>78</v>
      </c>
      <c r="E73">
        <v>78</v>
      </c>
      <c r="F73">
        <v>77</v>
      </c>
      <c r="G73">
        <v>77</v>
      </c>
      <c r="H73">
        <v>78</v>
      </c>
      <c r="I73">
        <v>82</v>
      </c>
      <c r="J73">
        <v>78</v>
      </c>
      <c r="K73">
        <v>74</v>
      </c>
      <c r="L73">
        <v>74</v>
      </c>
      <c r="M73">
        <v>78</v>
      </c>
      <c r="N73">
        <v>74</v>
      </c>
      <c r="O73">
        <v>74</v>
      </c>
      <c r="P73">
        <v>74</v>
      </c>
      <c r="Q73">
        <v>78</v>
      </c>
      <c r="R73">
        <v>81</v>
      </c>
      <c r="S73">
        <v>76</v>
      </c>
    </row>
    <row r="74" spans="1:19" x14ac:dyDescent="0.25">
      <c r="A74" t="s">
        <v>161</v>
      </c>
      <c r="B74" s="14" t="s">
        <v>495</v>
      </c>
      <c r="C74" s="10" t="s">
        <v>162</v>
      </c>
      <c r="D74" s="14" t="s">
        <v>180</v>
      </c>
      <c r="E74" s="14" t="s">
        <v>180</v>
      </c>
      <c r="F74" s="14" t="s">
        <v>181</v>
      </c>
      <c r="G74" s="14" t="s">
        <v>181</v>
      </c>
      <c r="H74" s="14" t="s">
        <v>181</v>
      </c>
      <c r="I74" s="14" t="s">
        <v>181</v>
      </c>
      <c r="J74" s="14" t="s">
        <v>163</v>
      </c>
      <c r="K74" s="14" t="s">
        <v>188</v>
      </c>
      <c r="L74" s="14" t="s">
        <v>495</v>
      </c>
      <c r="M74" s="14" t="s">
        <v>181</v>
      </c>
      <c r="N74" s="14" t="s">
        <v>181</v>
      </c>
      <c r="O74" s="14" t="s">
        <v>181</v>
      </c>
      <c r="P74" s="14" t="s">
        <v>181</v>
      </c>
      <c r="Q74" s="14" t="s">
        <v>162</v>
      </c>
      <c r="R74" s="14" t="s">
        <v>162</v>
      </c>
      <c r="S74" s="14" t="s">
        <v>181</v>
      </c>
    </row>
    <row r="75" spans="1:19" x14ac:dyDescent="0.25">
      <c r="A75" t="s">
        <v>186</v>
      </c>
      <c r="B75">
        <v>85</v>
      </c>
      <c r="C75" s="9">
        <v>103</v>
      </c>
      <c r="D75">
        <v>86</v>
      </c>
      <c r="E75">
        <v>86</v>
      </c>
      <c r="F75" s="4">
        <v>85</v>
      </c>
      <c r="G75" s="4">
        <v>85</v>
      </c>
      <c r="H75">
        <v>88</v>
      </c>
      <c r="I75">
        <v>100</v>
      </c>
      <c r="J75">
        <v>95</v>
      </c>
      <c r="K75">
        <v>88</v>
      </c>
      <c r="L75">
        <v>84</v>
      </c>
      <c r="M75">
        <v>84</v>
      </c>
      <c r="N75">
        <v>101</v>
      </c>
      <c r="O75">
        <v>101</v>
      </c>
      <c r="P75">
        <v>101</v>
      </c>
      <c r="Q75">
        <v>97</v>
      </c>
      <c r="R75">
        <v>93</v>
      </c>
      <c r="S75">
        <v>92</v>
      </c>
    </row>
    <row r="76" spans="1:19" x14ac:dyDescent="0.25">
      <c r="A76" t="s">
        <v>187</v>
      </c>
      <c r="B76" s="14" t="s">
        <v>180</v>
      </c>
      <c r="C76" s="10" t="s">
        <v>163</v>
      </c>
      <c r="D76" s="14" t="s">
        <v>181</v>
      </c>
      <c r="E76" s="14" t="s">
        <v>181</v>
      </c>
      <c r="F76" s="14" t="s">
        <v>188</v>
      </c>
      <c r="G76" s="14" t="s">
        <v>188</v>
      </c>
      <c r="H76" s="14" t="s">
        <v>188</v>
      </c>
      <c r="I76" s="14" t="s">
        <v>181</v>
      </c>
      <c r="J76" s="14" t="s">
        <v>163</v>
      </c>
      <c r="K76" s="14" t="s">
        <v>162</v>
      </c>
      <c r="L76" s="14" t="s">
        <v>180</v>
      </c>
      <c r="M76" s="14" t="s">
        <v>501</v>
      </c>
      <c r="N76" s="14" t="s">
        <v>502</v>
      </c>
      <c r="O76" s="14" t="s">
        <v>502</v>
      </c>
      <c r="P76" s="14" t="s">
        <v>502</v>
      </c>
      <c r="Q76" s="14" t="s">
        <v>502</v>
      </c>
      <c r="R76" s="14" t="s">
        <v>188</v>
      </c>
      <c r="S76" s="14" t="s">
        <v>188</v>
      </c>
    </row>
    <row r="77" spans="1:19" x14ac:dyDescent="0.25">
      <c r="A77" t="s">
        <v>164</v>
      </c>
      <c r="B77">
        <v>197</v>
      </c>
      <c r="C77" s="11">
        <v>192</v>
      </c>
      <c r="D77">
        <v>197</v>
      </c>
      <c r="E77">
        <v>197</v>
      </c>
      <c r="F77">
        <v>196</v>
      </c>
      <c r="G77">
        <v>196</v>
      </c>
      <c r="H77">
        <v>197</v>
      </c>
      <c r="I77">
        <v>197</v>
      </c>
      <c r="J77">
        <v>197</v>
      </c>
      <c r="K77">
        <v>197</v>
      </c>
      <c r="L77">
        <v>197</v>
      </c>
      <c r="M77">
        <v>197</v>
      </c>
      <c r="N77">
        <v>197</v>
      </c>
      <c r="O77">
        <v>197</v>
      </c>
      <c r="P77">
        <v>197</v>
      </c>
      <c r="Q77">
        <v>196</v>
      </c>
      <c r="R77">
        <v>197</v>
      </c>
      <c r="S77">
        <v>146</v>
      </c>
    </row>
    <row r="78" spans="1:19" x14ac:dyDescent="0.25">
      <c r="A78" t="s">
        <v>185</v>
      </c>
      <c r="C78" s="9">
        <v>52696</v>
      </c>
      <c r="D78" s="14">
        <v>17524</v>
      </c>
      <c r="E78" s="14">
        <v>17524</v>
      </c>
      <c r="F78">
        <v>4622</v>
      </c>
      <c r="G78">
        <v>4622</v>
      </c>
      <c r="H78">
        <v>50312</v>
      </c>
      <c r="I78">
        <v>121189</v>
      </c>
      <c r="J78">
        <v>32742</v>
      </c>
      <c r="K78">
        <v>1807</v>
      </c>
      <c r="L78">
        <v>94</v>
      </c>
      <c r="M78">
        <v>39888</v>
      </c>
      <c r="N78">
        <v>93677</v>
      </c>
      <c r="O78">
        <v>93677</v>
      </c>
      <c r="P78">
        <v>93677</v>
      </c>
      <c r="Q78" s="13">
        <v>523642</v>
      </c>
      <c r="R78" s="13">
        <v>447589</v>
      </c>
      <c r="S78">
        <v>9962</v>
      </c>
    </row>
    <row r="79" spans="1:19" x14ac:dyDescent="0.25">
      <c r="C79" s="9"/>
      <c r="D79" s="14"/>
      <c r="E79" s="14"/>
      <c r="Q79" s="13"/>
      <c r="R79" s="13"/>
    </row>
    <row r="80" spans="1:19" x14ac:dyDescent="0.25">
      <c r="A80" t="s">
        <v>159</v>
      </c>
      <c r="C80" t="s">
        <v>45</v>
      </c>
      <c r="D80" s="14">
        <v>80</v>
      </c>
      <c r="E80" s="52">
        <f>'Caliente Casa Del Sol'!C31</f>
        <v>8</v>
      </c>
      <c r="F80">
        <f>'Arizona Legends'!F162</f>
        <v>173</v>
      </c>
      <c r="G80">
        <f>'Cochise Terrace'!D169+7</f>
        <v>53</v>
      </c>
      <c r="H80">
        <f>Sunscape!I13</f>
        <v>11</v>
      </c>
      <c r="I80">
        <f>'Happy Trails'!N337</f>
        <v>19</v>
      </c>
      <c r="J80">
        <v>1</v>
      </c>
      <c r="K80">
        <f>'Copper Ridge'!B53</f>
        <v>51</v>
      </c>
      <c r="L80">
        <v>3</v>
      </c>
      <c r="M80">
        <f>'Golden Vista'!I62</f>
        <v>10</v>
      </c>
      <c r="O80">
        <f>'Country Roads'!D59</f>
        <v>18</v>
      </c>
      <c r="Q80">
        <f>'Wagons West'!B12</f>
        <v>10</v>
      </c>
      <c r="R80">
        <v>10</v>
      </c>
      <c r="S80">
        <f>'Juniper Ridge'!C20</f>
        <v>18</v>
      </c>
    </row>
    <row r="81" spans="1:19" ht="45" x14ac:dyDescent="0.25">
      <c r="C81" t="s">
        <v>47</v>
      </c>
      <c r="D81" t="s">
        <v>802</v>
      </c>
      <c r="E81" t="s">
        <v>857</v>
      </c>
      <c r="F81" t="s">
        <v>802</v>
      </c>
      <c r="G81" s="7" t="s">
        <v>894</v>
      </c>
      <c r="H81" t="s">
        <v>857</v>
      </c>
      <c r="I81" s="7" t="s">
        <v>863</v>
      </c>
      <c r="J81" s="7" t="s">
        <v>862</v>
      </c>
      <c r="K81" t="s">
        <v>869</v>
      </c>
      <c r="L81" t="s">
        <v>877</v>
      </c>
      <c r="M81" t="s">
        <v>857</v>
      </c>
      <c r="N81" t="s">
        <v>802</v>
      </c>
      <c r="O81" t="s">
        <v>857</v>
      </c>
      <c r="P81" t="s">
        <v>875</v>
      </c>
      <c r="Q81" t="s">
        <v>857</v>
      </c>
      <c r="R81" t="s">
        <v>857</v>
      </c>
      <c r="S81" s="7" t="s">
        <v>862</v>
      </c>
    </row>
    <row r="82" spans="1:19" x14ac:dyDescent="0.25">
      <c r="C82" t="s">
        <v>93</v>
      </c>
    </row>
    <row r="83" spans="1:19" x14ac:dyDescent="0.25">
      <c r="C83" t="s">
        <v>94</v>
      </c>
      <c r="G83" t="s">
        <v>576</v>
      </c>
    </row>
    <row r="84" spans="1:19" x14ac:dyDescent="0.25">
      <c r="A84" t="s">
        <v>18</v>
      </c>
      <c r="C84" t="s">
        <v>46</v>
      </c>
      <c r="D84" s="49">
        <f>(34000+16600)/2</f>
        <v>25300</v>
      </c>
      <c r="E84" s="15">
        <v>20548</v>
      </c>
      <c r="F84" s="15">
        <v>52455.128205128203</v>
      </c>
      <c r="G84" s="15">
        <v>26382.608695652172</v>
      </c>
      <c r="H84" s="15">
        <v>23045.363636363636</v>
      </c>
      <c r="I84" s="15">
        <v>58539.42105263158</v>
      </c>
      <c r="J84" s="15">
        <v>42000</v>
      </c>
      <c r="K84" s="15">
        <v>31460.784313725489</v>
      </c>
      <c r="L84" s="15">
        <v>48500</v>
      </c>
      <c r="M84" s="15">
        <v>32450</v>
      </c>
      <c r="N84" s="62">
        <v>94000</v>
      </c>
      <c r="O84" s="15">
        <v>46661.111111111109</v>
      </c>
      <c r="P84" s="15"/>
      <c r="Q84" s="15">
        <v>7250</v>
      </c>
      <c r="R84" s="15">
        <v>45580</v>
      </c>
      <c r="S84" s="15">
        <v>38261</v>
      </c>
    </row>
    <row r="85" spans="1:19" x14ac:dyDescent="0.25">
      <c r="C85" t="s">
        <v>48</v>
      </c>
      <c r="D85" s="49">
        <v>34000</v>
      </c>
      <c r="E85" s="15">
        <v>31500</v>
      </c>
      <c r="F85" s="15">
        <v>75000</v>
      </c>
      <c r="G85" s="15">
        <v>32500</v>
      </c>
      <c r="H85" s="15">
        <v>35500</v>
      </c>
      <c r="I85" s="15">
        <v>68950</v>
      </c>
      <c r="J85" s="15"/>
      <c r="K85" s="15">
        <v>38500</v>
      </c>
      <c r="L85" s="15">
        <v>50000</v>
      </c>
      <c r="M85" s="15">
        <v>58000</v>
      </c>
      <c r="N85" s="15">
        <v>139900</v>
      </c>
      <c r="O85" s="15">
        <v>55000</v>
      </c>
      <c r="P85" s="15"/>
      <c r="Q85" s="15">
        <v>12500</v>
      </c>
      <c r="R85" s="15">
        <v>60000</v>
      </c>
      <c r="S85" s="15">
        <v>66000</v>
      </c>
    </row>
    <row r="86" spans="1:19" x14ac:dyDescent="0.25">
      <c r="C86" t="s">
        <v>49</v>
      </c>
      <c r="D86" s="49">
        <v>16600</v>
      </c>
      <c r="E86" s="15">
        <v>9000</v>
      </c>
      <c r="F86" s="15">
        <v>17000</v>
      </c>
      <c r="G86" s="15">
        <v>23500</v>
      </c>
      <c r="H86" s="15">
        <v>17500</v>
      </c>
      <c r="I86" s="15">
        <v>39000</v>
      </c>
      <c r="J86" s="15"/>
      <c r="K86" s="15">
        <v>29500</v>
      </c>
      <c r="L86" s="15">
        <v>47500</v>
      </c>
      <c r="M86" s="15">
        <v>25000</v>
      </c>
      <c r="N86" s="15">
        <v>79900</v>
      </c>
      <c r="O86" s="15">
        <v>35000</v>
      </c>
      <c r="P86" s="15"/>
      <c r="Q86" s="15">
        <v>2500</v>
      </c>
      <c r="R86" s="15">
        <v>34900</v>
      </c>
      <c r="S86" s="15">
        <v>22000</v>
      </c>
    </row>
    <row r="87" spans="1:19" x14ac:dyDescent="0.25">
      <c r="C87" t="s">
        <v>92</v>
      </c>
    </row>
    <row r="88" spans="1:19" x14ac:dyDescent="0.25">
      <c r="C88" t="s">
        <v>795</v>
      </c>
    </row>
    <row r="89" spans="1:19" x14ac:dyDescent="0.25">
      <c r="A89" t="s">
        <v>800</v>
      </c>
      <c r="C89" s="2">
        <f>59900/(35*70)</f>
        <v>24.448979591836736</v>
      </c>
      <c r="D89" s="39">
        <f>25300/3100</f>
        <v>8.1612903225806459</v>
      </c>
      <c r="E89" s="24">
        <v>10.674285714285714</v>
      </c>
      <c r="F89" s="53">
        <v>17.100794689995826</v>
      </c>
      <c r="G89" s="2">
        <v>10.709835469534859</v>
      </c>
      <c r="H89" s="24">
        <v>9.9269281224913364</v>
      </c>
      <c r="I89" s="39">
        <v>20.179851601877694</v>
      </c>
      <c r="J89" s="2">
        <v>20</v>
      </c>
      <c r="K89" s="53">
        <v>5.4219635990078601</v>
      </c>
      <c r="L89" s="24">
        <f>L84/3200</f>
        <v>15.15625</v>
      </c>
      <c r="M89" s="24">
        <v>19.31547619047619</v>
      </c>
      <c r="N89" s="24">
        <v>35.64</v>
      </c>
      <c r="O89" s="39">
        <v>19.197275490845922</v>
      </c>
      <c r="Q89" s="39">
        <v>3.0208333333333335</v>
      </c>
      <c r="R89" s="2">
        <v>21.704761904761906</v>
      </c>
      <c r="S89" s="2">
        <v>14.715769230769231</v>
      </c>
    </row>
    <row r="90" spans="1:19" x14ac:dyDescent="0.25">
      <c r="A90" t="s">
        <v>810</v>
      </c>
      <c r="C90" s="55">
        <f>(19+17)/398</f>
        <v>9.0452261306532666E-2</v>
      </c>
      <c r="E90" s="55">
        <v>2.3337222870478413E-2</v>
      </c>
      <c r="F90" s="55">
        <v>0.86499999999999999</v>
      </c>
      <c r="G90" s="55">
        <v>0.35333333333333333</v>
      </c>
      <c r="H90" s="55">
        <v>2.1825396825396824E-2</v>
      </c>
      <c r="I90" s="55">
        <v>8.0067425200168567E-3</v>
      </c>
      <c r="J90" t="s">
        <v>96</v>
      </c>
      <c r="K90" s="55">
        <v>0.50495049504950495</v>
      </c>
      <c r="L90" s="55">
        <v>2.7027027027027029E-2</v>
      </c>
      <c r="M90" s="55">
        <v>9.3023255813953487E-3</v>
      </c>
      <c r="O90" s="55">
        <v>1.3910355486862442E-2</v>
      </c>
      <c r="Q90" s="55">
        <v>4.6511627906976744E-2</v>
      </c>
      <c r="R90" s="55">
        <v>1.2626262626262626E-2</v>
      </c>
      <c r="S90" s="55">
        <v>3.4090909090909088E-2</v>
      </c>
    </row>
    <row r="91" spans="1:19" ht="30" x14ac:dyDescent="0.25">
      <c r="A91" t="s">
        <v>853</v>
      </c>
      <c r="C91" s="48" t="s">
        <v>854</v>
      </c>
      <c r="D91" t="s">
        <v>896</v>
      </c>
      <c r="E91" s="55" t="s">
        <v>895</v>
      </c>
      <c r="F91" s="55"/>
      <c r="H91" t="s">
        <v>876</v>
      </c>
      <c r="I91" s="7" t="s">
        <v>856</v>
      </c>
      <c r="J91" t="s">
        <v>865</v>
      </c>
      <c r="K91" t="s">
        <v>868</v>
      </c>
      <c r="L91" t="s">
        <v>897</v>
      </c>
      <c r="M91" t="s">
        <v>873</v>
      </c>
      <c r="N91" t="s">
        <v>903</v>
      </c>
      <c r="O91" t="s">
        <v>872</v>
      </c>
      <c r="Q91" t="s">
        <v>874</v>
      </c>
      <c r="R91" t="s">
        <v>2048</v>
      </c>
      <c r="S91" t="s">
        <v>855</v>
      </c>
    </row>
    <row r="92" spans="1:19" x14ac:dyDescent="0.25">
      <c r="A92" t="s">
        <v>23</v>
      </c>
      <c r="B92" s="13">
        <v>34693</v>
      </c>
      <c r="C92" s="13">
        <v>147475</v>
      </c>
      <c r="D92" s="13">
        <v>2204635</v>
      </c>
      <c r="E92" s="13">
        <v>2204635</v>
      </c>
      <c r="F92" s="13">
        <v>934336</v>
      </c>
      <c r="G92" s="13">
        <v>934336</v>
      </c>
      <c r="H92" s="13">
        <v>2551461</v>
      </c>
      <c r="I92" s="13">
        <v>3876096</v>
      </c>
      <c r="J92" s="13">
        <v>225244</v>
      </c>
      <c r="K92" s="13">
        <v>200544</v>
      </c>
      <c r="L92" s="13">
        <v>510742</v>
      </c>
      <c r="M92" s="13">
        <v>3977788</v>
      </c>
      <c r="N92" s="13">
        <v>218144</v>
      </c>
      <c r="O92" s="13">
        <v>218144</v>
      </c>
      <c r="P92" s="13">
        <v>218144</v>
      </c>
      <c r="Q92" s="13">
        <v>1017607</v>
      </c>
      <c r="R92" s="13">
        <v>4133215</v>
      </c>
      <c r="S92" s="13">
        <v>81384</v>
      </c>
    </row>
    <row r="93" spans="1:19" x14ac:dyDescent="0.25">
      <c r="A93" t="s">
        <v>24</v>
      </c>
      <c r="B93" s="13">
        <v>2975461</v>
      </c>
      <c r="C93" s="13">
        <v>288174</v>
      </c>
      <c r="D93" s="13">
        <v>5275666</v>
      </c>
      <c r="E93" s="13">
        <v>5275666</v>
      </c>
      <c r="F93" s="13">
        <v>1297076</v>
      </c>
      <c r="G93" s="13">
        <v>1297076</v>
      </c>
      <c r="H93" s="13">
        <v>5240118</v>
      </c>
      <c r="I93" s="13">
        <v>4439147</v>
      </c>
      <c r="J93" s="13">
        <v>4141013</v>
      </c>
      <c r="K93" s="13">
        <v>412191</v>
      </c>
      <c r="L93" s="13">
        <v>4363815</v>
      </c>
      <c r="M93" s="13">
        <v>5315341</v>
      </c>
      <c r="N93" s="13">
        <v>430971</v>
      </c>
      <c r="O93" s="13">
        <v>430971</v>
      </c>
      <c r="P93" s="13">
        <v>430971</v>
      </c>
      <c r="Q93" s="13">
        <v>2746895</v>
      </c>
      <c r="R93" s="13">
        <v>5055543</v>
      </c>
      <c r="S93" s="13">
        <v>228763</v>
      </c>
    </row>
    <row r="94" spans="1:19" x14ac:dyDescent="0.25">
      <c r="A94" t="s">
        <v>25</v>
      </c>
      <c r="B94" s="4">
        <v>9083419</v>
      </c>
      <c r="C94" s="13">
        <v>13981234</v>
      </c>
      <c r="D94" s="13">
        <v>6205700</v>
      </c>
      <c r="E94" s="13">
        <v>6205700</v>
      </c>
      <c r="F94" s="13">
        <v>5632961</v>
      </c>
      <c r="G94" s="13">
        <v>5632961</v>
      </c>
      <c r="H94" s="13">
        <v>6168915</v>
      </c>
      <c r="I94" s="13">
        <v>6467247</v>
      </c>
      <c r="J94" s="13">
        <v>8093665</v>
      </c>
      <c r="K94" s="13">
        <v>10682208</v>
      </c>
      <c r="L94" s="13">
        <v>8402319</v>
      </c>
      <c r="M94" s="13">
        <v>6321190</v>
      </c>
      <c r="N94" s="13">
        <v>13062393</v>
      </c>
      <c r="O94" s="13">
        <v>13062393</v>
      </c>
      <c r="P94" s="13">
        <v>13062393</v>
      </c>
      <c r="Q94" s="13">
        <v>5811756</v>
      </c>
      <c r="R94" s="13">
        <v>6338358</v>
      </c>
      <c r="S94" s="13">
        <v>6488404</v>
      </c>
    </row>
    <row r="95" spans="1:19" x14ac:dyDescent="0.25">
      <c r="A95" t="s">
        <v>168</v>
      </c>
      <c r="D95" t="s">
        <v>148</v>
      </c>
      <c r="F95" s="29" t="s">
        <v>525</v>
      </c>
      <c r="G95" t="s">
        <v>574</v>
      </c>
      <c r="L95" t="s">
        <v>662</v>
      </c>
      <c r="M95" s="40" t="s">
        <v>636</v>
      </c>
      <c r="N95" t="s">
        <v>664</v>
      </c>
    </row>
    <row r="96" spans="1:19" x14ac:dyDescent="0.25">
      <c r="D96" t="s">
        <v>149</v>
      </c>
      <c r="F96" s="28" t="s">
        <v>524</v>
      </c>
      <c r="G96" t="s">
        <v>575</v>
      </c>
      <c r="L96" t="s">
        <v>663</v>
      </c>
      <c r="M96" t="s">
        <v>637</v>
      </c>
      <c r="N96" t="s">
        <v>665</v>
      </c>
    </row>
    <row r="97" spans="4:5" x14ac:dyDescent="0.25">
      <c r="D97" s="1" t="s">
        <v>150</v>
      </c>
      <c r="E97" s="1"/>
    </row>
  </sheetData>
  <hyperlinks>
    <hyperlink ref="C6" r:id="rId1"/>
    <hyperlink ref="D97" r:id="rId2" display="mailto:desertgardens@cgmailbox.com"/>
    <hyperlink ref="R6" r:id="rId3"/>
    <hyperlink ref="K6" r:id="rId4"/>
  </hyperlinks>
  <pageMargins left="0.7" right="0.7" top="0.75" bottom="0.75" header="0.3" footer="0.3"/>
  <pageSetup orientation="portrait" horizontalDpi="0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2"/>
  <sheetViews>
    <sheetView topLeftCell="A321" workbookViewId="0">
      <selection activeCell="N344" sqref="N344"/>
    </sheetView>
  </sheetViews>
  <sheetFormatPr defaultRowHeight="15" x14ac:dyDescent="0.25"/>
  <sheetData>
    <row r="1" spans="1:5" x14ac:dyDescent="0.25">
      <c r="A1" s="21">
        <v>175000</v>
      </c>
    </row>
    <row r="2" spans="1:5" x14ac:dyDescent="0.25">
      <c r="A2" t="s">
        <v>312</v>
      </c>
    </row>
    <row r="3" spans="1:5" x14ac:dyDescent="0.25">
      <c r="A3" t="s">
        <v>313</v>
      </c>
    </row>
    <row r="4" spans="1:5" x14ac:dyDescent="0.25">
      <c r="A4" t="s">
        <v>314</v>
      </c>
    </row>
    <row r="5" spans="1:5" x14ac:dyDescent="0.25">
      <c r="B5" s="13">
        <v>175000</v>
      </c>
      <c r="C5" t="s">
        <v>476</v>
      </c>
      <c r="D5" t="s">
        <v>315</v>
      </c>
      <c r="E5" t="s">
        <v>316</v>
      </c>
    </row>
    <row r="8" spans="1:5" x14ac:dyDescent="0.25">
      <c r="A8" t="s">
        <v>477</v>
      </c>
    </row>
    <row r="9" spans="1:5" x14ac:dyDescent="0.25">
      <c r="A9" s="21">
        <v>142900</v>
      </c>
    </row>
    <row r="10" spans="1:5" x14ac:dyDescent="0.25">
      <c r="A10" t="s">
        <v>317</v>
      </c>
    </row>
    <row r="11" spans="1:5" x14ac:dyDescent="0.25">
      <c r="A11" t="s">
        <v>313</v>
      </c>
    </row>
    <row r="12" spans="1:5" x14ac:dyDescent="0.25">
      <c r="A12" t="s">
        <v>318</v>
      </c>
    </row>
    <row r="13" spans="1:5" x14ac:dyDescent="0.25">
      <c r="B13" s="13">
        <v>142900</v>
      </c>
      <c r="C13" t="s">
        <v>476</v>
      </c>
      <c r="D13" t="s">
        <v>315</v>
      </c>
      <c r="E13" t="s">
        <v>319</v>
      </c>
    </row>
    <row r="16" spans="1:5" x14ac:dyDescent="0.25">
      <c r="A16" t="s">
        <v>477</v>
      </c>
    </row>
    <row r="17" spans="1:5" x14ac:dyDescent="0.25">
      <c r="A17" s="21">
        <v>140000</v>
      </c>
    </row>
    <row r="18" spans="1:5" x14ac:dyDescent="0.25">
      <c r="A18" t="s">
        <v>320</v>
      </c>
    </row>
    <row r="19" spans="1:5" x14ac:dyDescent="0.25">
      <c r="A19" t="s">
        <v>313</v>
      </c>
    </row>
    <row r="20" spans="1:5" x14ac:dyDescent="0.25">
      <c r="A20" t="s">
        <v>321</v>
      </c>
    </row>
    <row r="21" spans="1:5" x14ac:dyDescent="0.25">
      <c r="B21" s="13">
        <v>140000</v>
      </c>
      <c r="C21" t="s">
        <v>476</v>
      </c>
      <c r="D21" t="s">
        <v>315</v>
      </c>
      <c r="E21" t="s">
        <v>322</v>
      </c>
    </row>
    <row r="24" spans="1:5" x14ac:dyDescent="0.25">
      <c r="A24" t="s">
        <v>477</v>
      </c>
    </row>
    <row r="25" spans="1:5" x14ac:dyDescent="0.25">
      <c r="A25" s="21">
        <v>129500</v>
      </c>
    </row>
    <row r="26" spans="1:5" x14ac:dyDescent="0.25">
      <c r="A26" t="s">
        <v>323</v>
      </c>
    </row>
    <row r="27" spans="1:5" x14ac:dyDescent="0.25">
      <c r="A27" t="s">
        <v>313</v>
      </c>
    </row>
    <row r="28" spans="1:5" x14ac:dyDescent="0.25">
      <c r="A28" t="s">
        <v>324</v>
      </c>
    </row>
    <row r="29" spans="1:5" x14ac:dyDescent="0.25">
      <c r="B29" s="13">
        <v>129500</v>
      </c>
      <c r="C29" t="s">
        <v>476</v>
      </c>
      <c r="D29" t="s">
        <v>315</v>
      </c>
      <c r="E29" t="s">
        <v>325</v>
      </c>
    </row>
    <row r="32" spans="1:5" x14ac:dyDescent="0.25">
      <c r="A32" t="s">
        <v>477</v>
      </c>
    </row>
    <row r="33" spans="1:6" x14ac:dyDescent="0.25">
      <c r="A33" s="21">
        <v>129000</v>
      </c>
    </row>
    <row r="34" spans="1:6" x14ac:dyDescent="0.25">
      <c r="A34" t="s">
        <v>326</v>
      </c>
    </row>
    <row r="35" spans="1:6" x14ac:dyDescent="0.25">
      <c r="A35" t="s">
        <v>313</v>
      </c>
    </row>
    <row r="36" spans="1:6" x14ac:dyDescent="0.25">
      <c r="A36" t="s">
        <v>327</v>
      </c>
    </row>
    <row r="37" spans="1:6" x14ac:dyDescent="0.25">
      <c r="B37" s="13">
        <v>129000</v>
      </c>
      <c r="C37" t="s">
        <v>476</v>
      </c>
      <c r="D37" t="s">
        <v>315</v>
      </c>
      <c r="E37" t="s">
        <v>328</v>
      </c>
    </row>
    <row r="40" spans="1:6" x14ac:dyDescent="0.25">
      <c r="A40" t="s">
        <v>477</v>
      </c>
    </row>
    <row r="41" spans="1:6" x14ac:dyDescent="0.25">
      <c r="A41" s="21">
        <v>125000</v>
      </c>
    </row>
    <row r="42" spans="1:6" x14ac:dyDescent="0.25">
      <c r="A42" t="s">
        <v>329</v>
      </c>
    </row>
    <row r="43" spans="1:6" x14ac:dyDescent="0.25">
      <c r="A43" t="s">
        <v>313</v>
      </c>
    </row>
    <row r="44" spans="1:6" x14ac:dyDescent="0.25">
      <c r="A44" t="s">
        <v>330</v>
      </c>
    </row>
    <row r="45" spans="1:6" x14ac:dyDescent="0.25">
      <c r="B45" s="13">
        <v>125000</v>
      </c>
      <c r="C45" t="s">
        <v>476</v>
      </c>
      <c r="D45" t="s">
        <v>315</v>
      </c>
      <c r="E45" t="s">
        <v>331</v>
      </c>
      <c r="F45" t="s">
        <v>332</v>
      </c>
    </row>
    <row r="48" spans="1:6" x14ac:dyDescent="0.25">
      <c r="A48" t="s">
        <v>477</v>
      </c>
    </row>
    <row r="49" spans="1:5" x14ac:dyDescent="0.25">
      <c r="A49" s="21">
        <v>122000</v>
      </c>
    </row>
    <row r="50" spans="1:5" x14ac:dyDescent="0.25">
      <c r="A50" t="s">
        <v>333</v>
      </c>
    </row>
    <row r="51" spans="1:5" x14ac:dyDescent="0.25">
      <c r="A51" t="s">
        <v>313</v>
      </c>
    </row>
    <row r="52" spans="1:5" x14ac:dyDescent="0.25">
      <c r="A52" t="s">
        <v>334</v>
      </c>
    </row>
    <row r="53" spans="1:5" x14ac:dyDescent="0.25">
      <c r="B53" s="13">
        <v>122000</v>
      </c>
      <c r="C53" t="s">
        <v>476</v>
      </c>
      <c r="D53" t="s">
        <v>315</v>
      </c>
      <c r="E53" t="s">
        <v>322</v>
      </c>
    </row>
    <row r="56" spans="1:5" x14ac:dyDescent="0.25">
      <c r="A56" t="s">
        <v>477</v>
      </c>
    </row>
    <row r="57" spans="1:5" x14ac:dyDescent="0.25">
      <c r="A57" s="21">
        <v>119000</v>
      </c>
    </row>
    <row r="58" spans="1:5" x14ac:dyDescent="0.25">
      <c r="A58" t="s">
        <v>335</v>
      </c>
    </row>
    <row r="59" spans="1:5" x14ac:dyDescent="0.25">
      <c r="A59" t="s">
        <v>313</v>
      </c>
    </row>
    <row r="60" spans="1:5" x14ac:dyDescent="0.25">
      <c r="A60" t="s">
        <v>336</v>
      </c>
    </row>
    <row r="61" spans="1:5" x14ac:dyDescent="0.25">
      <c r="B61" s="13">
        <v>119000</v>
      </c>
      <c r="C61" t="s">
        <v>476</v>
      </c>
      <c r="D61" t="s">
        <v>315</v>
      </c>
      <c r="E61" t="s">
        <v>337</v>
      </c>
    </row>
    <row r="64" spans="1:5" x14ac:dyDescent="0.25">
      <c r="A64" t="s">
        <v>477</v>
      </c>
    </row>
    <row r="65" spans="1:5" x14ac:dyDescent="0.25">
      <c r="A65" s="21">
        <v>119000</v>
      </c>
    </row>
    <row r="66" spans="1:5" x14ac:dyDescent="0.25">
      <c r="A66" t="s">
        <v>338</v>
      </c>
    </row>
    <row r="67" spans="1:5" x14ac:dyDescent="0.25">
      <c r="A67" t="s">
        <v>313</v>
      </c>
    </row>
    <row r="68" spans="1:5" x14ac:dyDescent="0.25">
      <c r="A68" t="s">
        <v>339</v>
      </c>
    </row>
    <row r="69" spans="1:5" x14ac:dyDescent="0.25">
      <c r="B69" s="13">
        <v>119000</v>
      </c>
      <c r="C69" t="s">
        <v>476</v>
      </c>
      <c r="D69" t="s">
        <v>315</v>
      </c>
      <c r="E69" t="s">
        <v>340</v>
      </c>
    </row>
    <row r="72" spans="1:5" x14ac:dyDescent="0.25">
      <c r="A72" t="s">
        <v>477</v>
      </c>
    </row>
    <row r="73" spans="1:5" x14ac:dyDescent="0.25">
      <c r="A73" s="21">
        <v>115000</v>
      </c>
    </row>
    <row r="74" spans="1:5" x14ac:dyDescent="0.25">
      <c r="A74" t="s">
        <v>341</v>
      </c>
    </row>
    <row r="75" spans="1:5" x14ac:dyDescent="0.25">
      <c r="A75" t="s">
        <v>313</v>
      </c>
    </row>
    <row r="76" spans="1:5" x14ac:dyDescent="0.25">
      <c r="A76" t="s">
        <v>342</v>
      </c>
    </row>
    <row r="77" spans="1:5" x14ac:dyDescent="0.25">
      <c r="B77" s="13">
        <v>115000</v>
      </c>
      <c r="C77" t="s">
        <v>476</v>
      </c>
      <c r="D77" t="s">
        <v>315</v>
      </c>
      <c r="E77" t="s">
        <v>343</v>
      </c>
    </row>
    <row r="80" spans="1:5" x14ac:dyDescent="0.25">
      <c r="A80" t="s">
        <v>477</v>
      </c>
    </row>
    <row r="81" spans="1:5" x14ac:dyDescent="0.25">
      <c r="A81" s="21">
        <v>110000</v>
      </c>
    </row>
    <row r="82" spans="1:5" x14ac:dyDescent="0.25">
      <c r="A82" t="s">
        <v>344</v>
      </c>
    </row>
    <row r="83" spans="1:5" x14ac:dyDescent="0.25">
      <c r="A83" t="s">
        <v>313</v>
      </c>
    </row>
    <row r="84" spans="1:5" x14ac:dyDescent="0.25">
      <c r="A84" t="s">
        <v>345</v>
      </c>
    </row>
    <row r="85" spans="1:5" x14ac:dyDescent="0.25">
      <c r="B85" s="13">
        <v>110000</v>
      </c>
      <c r="C85" t="s">
        <v>476</v>
      </c>
      <c r="D85" t="s">
        <v>315</v>
      </c>
      <c r="E85" t="s">
        <v>346</v>
      </c>
    </row>
    <row r="88" spans="1:5" x14ac:dyDescent="0.25">
      <c r="A88" t="s">
        <v>477</v>
      </c>
    </row>
    <row r="89" spans="1:5" x14ac:dyDescent="0.25">
      <c r="A89" s="21">
        <v>110000</v>
      </c>
    </row>
    <row r="90" spans="1:5" x14ac:dyDescent="0.25">
      <c r="A90" t="s">
        <v>347</v>
      </c>
    </row>
    <row r="91" spans="1:5" x14ac:dyDescent="0.25">
      <c r="A91" t="s">
        <v>313</v>
      </c>
    </row>
    <row r="92" spans="1:5" x14ac:dyDescent="0.25">
      <c r="A92" t="s">
        <v>348</v>
      </c>
    </row>
    <row r="93" spans="1:5" x14ac:dyDescent="0.25">
      <c r="B93" s="13">
        <v>110000</v>
      </c>
      <c r="C93" t="s">
        <v>476</v>
      </c>
      <c r="D93" t="s">
        <v>315</v>
      </c>
      <c r="E93" t="s">
        <v>349</v>
      </c>
    </row>
    <row r="96" spans="1:5" x14ac:dyDescent="0.25">
      <c r="A96" t="s">
        <v>477</v>
      </c>
    </row>
    <row r="97" spans="1:6" x14ac:dyDescent="0.25">
      <c r="A97" s="21">
        <v>109000</v>
      </c>
    </row>
    <row r="98" spans="1:6" x14ac:dyDescent="0.25">
      <c r="A98" t="s">
        <v>350</v>
      </c>
    </row>
    <row r="99" spans="1:6" x14ac:dyDescent="0.25">
      <c r="A99" t="s">
        <v>313</v>
      </c>
    </row>
    <row r="100" spans="1:6" x14ac:dyDescent="0.25">
      <c r="A100" t="s">
        <v>351</v>
      </c>
    </row>
    <row r="101" spans="1:6" x14ac:dyDescent="0.25">
      <c r="B101" s="13">
        <v>109000</v>
      </c>
      <c r="C101" t="s">
        <v>476</v>
      </c>
      <c r="D101" t="s">
        <v>315</v>
      </c>
      <c r="E101" t="s">
        <v>352</v>
      </c>
    </row>
    <row r="104" spans="1:6" x14ac:dyDescent="0.25">
      <c r="A104" t="s">
        <v>477</v>
      </c>
    </row>
    <row r="105" spans="1:6" x14ac:dyDescent="0.25">
      <c r="A105" s="21">
        <v>106500</v>
      </c>
    </row>
    <row r="106" spans="1:6" x14ac:dyDescent="0.25">
      <c r="A106" t="s">
        <v>353</v>
      </c>
    </row>
    <row r="107" spans="1:6" x14ac:dyDescent="0.25">
      <c r="A107" t="s">
        <v>313</v>
      </c>
    </row>
    <row r="108" spans="1:6" x14ac:dyDescent="0.25">
      <c r="A108" t="s">
        <v>354</v>
      </c>
    </row>
    <row r="109" spans="1:6" x14ac:dyDescent="0.25">
      <c r="B109" s="13">
        <v>106500</v>
      </c>
      <c r="C109" t="s">
        <v>476</v>
      </c>
      <c r="D109" t="s">
        <v>315</v>
      </c>
      <c r="E109" t="s">
        <v>355</v>
      </c>
      <c r="F109" t="s">
        <v>332</v>
      </c>
    </row>
    <row r="112" spans="1:6" x14ac:dyDescent="0.25">
      <c r="A112" t="s">
        <v>477</v>
      </c>
    </row>
    <row r="113" spans="1:6" x14ac:dyDescent="0.25">
      <c r="A113" s="21">
        <v>105000</v>
      </c>
    </row>
    <row r="114" spans="1:6" x14ac:dyDescent="0.25">
      <c r="A114" t="s">
        <v>356</v>
      </c>
    </row>
    <row r="115" spans="1:6" x14ac:dyDescent="0.25">
      <c r="A115" t="s">
        <v>313</v>
      </c>
    </row>
    <row r="116" spans="1:6" x14ac:dyDescent="0.25">
      <c r="A116" t="s">
        <v>357</v>
      </c>
    </row>
    <row r="117" spans="1:6" x14ac:dyDescent="0.25">
      <c r="B117" s="13">
        <v>105000</v>
      </c>
      <c r="C117" t="s">
        <v>476</v>
      </c>
      <c r="D117" t="s">
        <v>315</v>
      </c>
      <c r="E117" t="s">
        <v>358</v>
      </c>
      <c r="F117" t="s">
        <v>332</v>
      </c>
    </row>
    <row r="120" spans="1:6" x14ac:dyDescent="0.25">
      <c r="A120" t="s">
        <v>477</v>
      </c>
    </row>
    <row r="121" spans="1:6" x14ac:dyDescent="0.25">
      <c r="A121" s="21">
        <v>100000</v>
      </c>
    </row>
    <row r="122" spans="1:6" x14ac:dyDescent="0.25">
      <c r="A122" t="s">
        <v>359</v>
      </c>
    </row>
    <row r="123" spans="1:6" x14ac:dyDescent="0.25">
      <c r="A123" t="s">
        <v>313</v>
      </c>
    </row>
    <row r="124" spans="1:6" x14ac:dyDescent="0.25">
      <c r="A124" t="s">
        <v>360</v>
      </c>
    </row>
    <row r="125" spans="1:6" x14ac:dyDescent="0.25">
      <c r="B125" s="13">
        <v>100000</v>
      </c>
      <c r="C125" t="s">
        <v>476</v>
      </c>
      <c r="D125" t="s">
        <v>315</v>
      </c>
      <c r="E125" t="s">
        <v>322</v>
      </c>
      <c r="F125" t="s">
        <v>332</v>
      </c>
    </row>
    <row r="128" spans="1:6" x14ac:dyDescent="0.25">
      <c r="A128" t="s">
        <v>477</v>
      </c>
    </row>
    <row r="129" spans="1:5" x14ac:dyDescent="0.25">
      <c r="A129" s="21">
        <v>99900</v>
      </c>
    </row>
    <row r="130" spans="1:5" x14ac:dyDescent="0.25">
      <c r="A130" t="s">
        <v>361</v>
      </c>
    </row>
    <row r="131" spans="1:5" x14ac:dyDescent="0.25">
      <c r="A131" t="s">
        <v>313</v>
      </c>
    </row>
    <row r="132" spans="1:5" x14ac:dyDescent="0.25">
      <c r="A132" t="s">
        <v>362</v>
      </c>
    </row>
    <row r="133" spans="1:5" x14ac:dyDescent="0.25">
      <c r="B133" s="13">
        <v>99900</v>
      </c>
      <c r="C133" t="s">
        <v>476</v>
      </c>
      <c r="D133" t="s">
        <v>315</v>
      </c>
      <c r="E133" t="s">
        <v>363</v>
      </c>
    </row>
    <row r="136" spans="1:5" x14ac:dyDescent="0.25">
      <c r="A136" t="s">
        <v>477</v>
      </c>
    </row>
    <row r="137" spans="1:5" x14ac:dyDescent="0.25">
      <c r="A137" s="21">
        <v>99500</v>
      </c>
    </row>
    <row r="138" spans="1:5" x14ac:dyDescent="0.25">
      <c r="A138" t="s">
        <v>364</v>
      </c>
    </row>
    <row r="139" spans="1:5" x14ac:dyDescent="0.25">
      <c r="A139" t="s">
        <v>313</v>
      </c>
    </row>
    <row r="140" spans="1:5" x14ac:dyDescent="0.25">
      <c r="A140" t="s">
        <v>365</v>
      </c>
    </row>
    <row r="141" spans="1:5" x14ac:dyDescent="0.25">
      <c r="B141" s="13">
        <v>99500</v>
      </c>
      <c r="C141" t="s">
        <v>476</v>
      </c>
      <c r="D141" t="s">
        <v>315</v>
      </c>
      <c r="E141" t="s">
        <v>355</v>
      </c>
    </row>
    <row r="144" spans="1:5" x14ac:dyDescent="0.25">
      <c r="A144" t="s">
        <v>477</v>
      </c>
    </row>
    <row r="145" spans="1:6" x14ac:dyDescent="0.25">
      <c r="A145" s="21">
        <v>99000</v>
      </c>
    </row>
    <row r="146" spans="1:6" x14ac:dyDescent="0.25">
      <c r="A146" t="s">
        <v>366</v>
      </c>
    </row>
    <row r="147" spans="1:6" x14ac:dyDescent="0.25">
      <c r="A147" t="s">
        <v>313</v>
      </c>
    </row>
    <row r="148" spans="1:6" x14ac:dyDescent="0.25">
      <c r="A148" t="s">
        <v>367</v>
      </c>
    </row>
    <row r="149" spans="1:6" x14ac:dyDescent="0.25">
      <c r="B149" s="13">
        <v>99000</v>
      </c>
      <c r="C149" t="s">
        <v>476</v>
      </c>
      <c r="D149" t="s">
        <v>315</v>
      </c>
      <c r="E149" t="s">
        <v>322</v>
      </c>
    </row>
    <row r="152" spans="1:6" x14ac:dyDescent="0.25">
      <c r="A152" t="s">
        <v>477</v>
      </c>
    </row>
    <row r="153" spans="1:6" x14ac:dyDescent="0.25">
      <c r="A153" s="21">
        <v>98000</v>
      </c>
    </row>
    <row r="154" spans="1:6" x14ac:dyDescent="0.25">
      <c r="A154" t="s">
        <v>368</v>
      </c>
    </row>
    <row r="155" spans="1:6" x14ac:dyDescent="0.25">
      <c r="A155" t="s">
        <v>313</v>
      </c>
    </row>
    <row r="156" spans="1:6" x14ac:dyDescent="0.25">
      <c r="A156" t="s">
        <v>369</v>
      </c>
    </row>
    <row r="157" spans="1:6" x14ac:dyDescent="0.25">
      <c r="B157" s="13">
        <v>98000</v>
      </c>
      <c r="C157" t="s">
        <v>476</v>
      </c>
      <c r="D157" t="s">
        <v>315</v>
      </c>
      <c r="E157" t="s">
        <v>370</v>
      </c>
      <c r="F157" t="s">
        <v>332</v>
      </c>
    </row>
    <row r="160" spans="1:6" x14ac:dyDescent="0.25">
      <c r="A160" t="s">
        <v>477</v>
      </c>
    </row>
    <row r="161" spans="1:5" x14ac:dyDescent="0.25">
      <c r="A161" s="21">
        <v>95000</v>
      </c>
    </row>
    <row r="162" spans="1:5" x14ac:dyDescent="0.25">
      <c r="A162" t="s">
        <v>371</v>
      </c>
    </row>
    <row r="163" spans="1:5" x14ac:dyDescent="0.25">
      <c r="A163" t="s">
        <v>313</v>
      </c>
    </row>
    <row r="164" spans="1:5" x14ac:dyDescent="0.25">
      <c r="A164" t="s">
        <v>372</v>
      </c>
    </row>
    <row r="165" spans="1:5" x14ac:dyDescent="0.25">
      <c r="B165" s="13">
        <v>95000</v>
      </c>
      <c r="C165" t="s">
        <v>476</v>
      </c>
      <c r="D165" t="s">
        <v>315</v>
      </c>
      <c r="E165" t="s">
        <v>373</v>
      </c>
    </row>
    <row r="168" spans="1:5" x14ac:dyDescent="0.25">
      <c r="A168" t="s">
        <v>477</v>
      </c>
    </row>
    <row r="169" spans="1:5" x14ac:dyDescent="0.25">
      <c r="A169" s="21">
        <v>95000</v>
      </c>
    </row>
    <row r="170" spans="1:5" x14ac:dyDescent="0.25">
      <c r="A170" t="s">
        <v>374</v>
      </c>
    </row>
    <row r="171" spans="1:5" x14ac:dyDescent="0.25">
      <c r="A171" t="s">
        <v>313</v>
      </c>
    </row>
    <row r="172" spans="1:5" x14ac:dyDescent="0.25">
      <c r="A172" t="s">
        <v>375</v>
      </c>
    </row>
    <row r="173" spans="1:5" x14ac:dyDescent="0.25">
      <c r="B173" s="13">
        <v>95000</v>
      </c>
      <c r="C173" t="s">
        <v>476</v>
      </c>
      <c r="D173" t="s">
        <v>315</v>
      </c>
      <c r="E173" t="s">
        <v>322</v>
      </c>
    </row>
    <row r="176" spans="1:5" x14ac:dyDescent="0.25">
      <c r="A176" t="s">
        <v>477</v>
      </c>
    </row>
    <row r="177" spans="1:6" x14ac:dyDescent="0.25">
      <c r="A177" s="21">
        <v>94900</v>
      </c>
    </row>
    <row r="178" spans="1:6" x14ac:dyDescent="0.25">
      <c r="A178" t="s">
        <v>376</v>
      </c>
    </row>
    <row r="179" spans="1:6" x14ac:dyDescent="0.25">
      <c r="A179" t="s">
        <v>313</v>
      </c>
    </row>
    <row r="180" spans="1:6" x14ac:dyDescent="0.25">
      <c r="A180" t="s">
        <v>377</v>
      </c>
    </row>
    <row r="181" spans="1:6" x14ac:dyDescent="0.25">
      <c r="B181" s="13">
        <v>94900</v>
      </c>
      <c r="C181" t="s">
        <v>476</v>
      </c>
      <c r="D181" t="s">
        <v>315</v>
      </c>
      <c r="E181" t="s">
        <v>378</v>
      </c>
      <c r="F181" t="s">
        <v>332</v>
      </c>
    </row>
    <row r="184" spans="1:6" x14ac:dyDescent="0.25">
      <c r="A184" t="s">
        <v>477</v>
      </c>
    </row>
    <row r="185" spans="1:6" x14ac:dyDescent="0.25">
      <c r="A185" s="21">
        <v>92000</v>
      </c>
    </row>
    <row r="186" spans="1:6" x14ac:dyDescent="0.25">
      <c r="A186" t="s">
        <v>379</v>
      </c>
    </row>
    <row r="187" spans="1:6" x14ac:dyDescent="0.25">
      <c r="A187" t="s">
        <v>313</v>
      </c>
    </row>
    <row r="188" spans="1:6" x14ac:dyDescent="0.25">
      <c r="A188" t="s">
        <v>380</v>
      </c>
    </row>
    <row r="189" spans="1:6" x14ac:dyDescent="0.25">
      <c r="B189" s="13">
        <v>92000</v>
      </c>
      <c r="C189" t="s">
        <v>476</v>
      </c>
      <c r="D189" t="s">
        <v>315</v>
      </c>
      <c r="E189" t="s">
        <v>381</v>
      </c>
    </row>
    <row r="192" spans="1:6" x14ac:dyDescent="0.25">
      <c r="A192" t="s">
        <v>477</v>
      </c>
    </row>
    <row r="193" spans="1:6" x14ac:dyDescent="0.25">
      <c r="A193" s="21">
        <v>91000</v>
      </c>
    </row>
    <row r="194" spans="1:6" x14ac:dyDescent="0.25">
      <c r="A194" t="s">
        <v>382</v>
      </c>
    </row>
    <row r="195" spans="1:6" x14ac:dyDescent="0.25">
      <c r="A195" t="s">
        <v>313</v>
      </c>
    </row>
    <row r="196" spans="1:6" x14ac:dyDescent="0.25">
      <c r="A196" t="s">
        <v>383</v>
      </c>
    </row>
    <row r="197" spans="1:6" x14ac:dyDescent="0.25">
      <c r="B197" s="13">
        <v>91000</v>
      </c>
      <c r="C197" t="s">
        <v>476</v>
      </c>
      <c r="D197" t="s">
        <v>315</v>
      </c>
      <c r="E197" t="s">
        <v>384</v>
      </c>
      <c r="F197" t="s">
        <v>332</v>
      </c>
    </row>
    <row r="200" spans="1:6" x14ac:dyDescent="0.25">
      <c r="A200" t="s">
        <v>477</v>
      </c>
    </row>
    <row r="201" spans="1:6" x14ac:dyDescent="0.25">
      <c r="A201" s="21">
        <v>90000</v>
      </c>
    </row>
    <row r="202" spans="1:6" x14ac:dyDescent="0.25">
      <c r="A202" t="s">
        <v>385</v>
      </c>
    </row>
    <row r="203" spans="1:6" x14ac:dyDescent="0.25">
      <c r="A203" t="s">
        <v>313</v>
      </c>
    </row>
    <row r="204" spans="1:6" x14ac:dyDescent="0.25">
      <c r="A204" t="s">
        <v>386</v>
      </c>
    </row>
    <row r="205" spans="1:6" x14ac:dyDescent="0.25">
      <c r="B205" s="13">
        <v>90000</v>
      </c>
      <c r="C205" t="s">
        <v>476</v>
      </c>
      <c r="D205" t="s">
        <v>315</v>
      </c>
      <c r="E205" t="s">
        <v>387</v>
      </c>
    </row>
    <row r="208" spans="1:6" x14ac:dyDescent="0.25">
      <c r="A208" t="s">
        <v>477</v>
      </c>
    </row>
    <row r="209" spans="1:5" x14ac:dyDescent="0.25">
      <c r="A209" s="21">
        <v>90000</v>
      </c>
    </row>
    <row r="210" spans="1:5" x14ac:dyDescent="0.25">
      <c r="A210" t="s">
        <v>388</v>
      </c>
    </row>
    <row r="211" spans="1:5" x14ac:dyDescent="0.25">
      <c r="A211" t="s">
        <v>313</v>
      </c>
    </row>
    <row r="212" spans="1:5" x14ac:dyDescent="0.25">
      <c r="A212" t="s">
        <v>389</v>
      </c>
    </row>
    <row r="213" spans="1:5" x14ac:dyDescent="0.25">
      <c r="B213" s="13">
        <v>90000</v>
      </c>
      <c r="C213" t="s">
        <v>476</v>
      </c>
      <c r="D213" t="s">
        <v>315</v>
      </c>
      <c r="E213" t="s">
        <v>322</v>
      </c>
    </row>
    <row r="216" spans="1:5" x14ac:dyDescent="0.25">
      <c r="A216" t="s">
        <v>477</v>
      </c>
    </row>
    <row r="217" spans="1:5" x14ac:dyDescent="0.25">
      <c r="A217" s="21">
        <v>89950</v>
      </c>
    </row>
    <row r="218" spans="1:5" x14ac:dyDescent="0.25">
      <c r="A218" t="s">
        <v>390</v>
      </c>
    </row>
    <row r="219" spans="1:5" x14ac:dyDescent="0.25">
      <c r="A219" t="s">
        <v>313</v>
      </c>
    </row>
    <row r="220" spans="1:5" x14ac:dyDescent="0.25">
      <c r="A220" t="s">
        <v>391</v>
      </c>
    </row>
    <row r="221" spans="1:5" x14ac:dyDescent="0.25">
      <c r="B221" s="13">
        <v>89950</v>
      </c>
      <c r="C221" t="s">
        <v>476</v>
      </c>
      <c r="D221" t="s">
        <v>315</v>
      </c>
      <c r="E221" t="s">
        <v>392</v>
      </c>
    </row>
    <row r="224" spans="1:5" x14ac:dyDescent="0.25">
      <c r="A224" t="s">
        <v>477</v>
      </c>
    </row>
    <row r="225" spans="1:6" x14ac:dyDescent="0.25">
      <c r="A225" s="21">
        <v>89500</v>
      </c>
    </row>
    <row r="226" spans="1:6" x14ac:dyDescent="0.25">
      <c r="A226" t="s">
        <v>393</v>
      </c>
    </row>
    <row r="227" spans="1:6" x14ac:dyDescent="0.25">
      <c r="A227" t="s">
        <v>313</v>
      </c>
    </row>
    <row r="228" spans="1:6" x14ac:dyDescent="0.25">
      <c r="A228" t="s">
        <v>394</v>
      </c>
    </row>
    <row r="229" spans="1:6" x14ac:dyDescent="0.25">
      <c r="B229" s="13">
        <v>89500</v>
      </c>
      <c r="C229" t="s">
        <v>476</v>
      </c>
      <c r="D229" t="s">
        <v>315</v>
      </c>
      <c r="E229" t="s">
        <v>395</v>
      </c>
      <c r="F229" t="s">
        <v>332</v>
      </c>
    </row>
    <row r="232" spans="1:6" x14ac:dyDescent="0.25">
      <c r="A232" t="s">
        <v>477</v>
      </c>
    </row>
    <row r="233" spans="1:6" x14ac:dyDescent="0.25">
      <c r="A233" s="21">
        <v>89000</v>
      </c>
    </row>
    <row r="234" spans="1:6" x14ac:dyDescent="0.25">
      <c r="A234" t="s">
        <v>396</v>
      </c>
    </row>
    <row r="235" spans="1:6" x14ac:dyDescent="0.25">
      <c r="A235" t="s">
        <v>313</v>
      </c>
    </row>
    <row r="236" spans="1:6" x14ac:dyDescent="0.25">
      <c r="A236" t="s">
        <v>397</v>
      </c>
    </row>
    <row r="237" spans="1:6" x14ac:dyDescent="0.25">
      <c r="B237" s="13">
        <v>89000</v>
      </c>
      <c r="C237" t="s">
        <v>476</v>
      </c>
      <c r="D237" t="s">
        <v>315</v>
      </c>
      <c r="E237" t="s">
        <v>398</v>
      </c>
    </row>
    <row r="240" spans="1:6" x14ac:dyDescent="0.25">
      <c r="A240" t="s">
        <v>477</v>
      </c>
    </row>
    <row r="241" spans="1:6" x14ac:dyDescent="0.25">
      <c r="A241" s="21">
        <v>84000</v>
      </c>
    </row>
    <row r="242" spans="1:6" x14ac:dyDescent="0.25">
      <c r="A242" t="s">
        <v>399</v>
      </c>
    </row>
    <row r="243" spans="1:6" x14ac:dyDescent="0.25">
      <c r="A243" t="s">
        <v>313</v>
      </c>
    </row>
    <row r="244" spans="1:6" x14ac:dyDescent="0.25">
      <c r="A244" t="s">
        <v>400</v>
      </c>
    </row>
    <row r="245" spans="1:6" x14ac:dyDescent="0.25">
      <c r="B245" s="13">
        <v>84000</v>
      </c>
      <c r="C245" t="s">
        <v>476</v>
      </c>
      <c r="D245" t="s">
        <v>315</v>
      </c>
      <c r="E245" t="s">
        <v>401</v>
      </c>
      <c r="F245" t="s">
        <v>332</v>
      </c>
    </row>
    <row r="248" spans="1:6" x14ac:dyDescent="0.25">
      <c r="A248" t="s">
        <v>477</v>
      </c>
    </row>
    <row r="249" spans="1:6" x14ac:dyDescent="0.25">
      <c r="A249" s="21">
        <v>82500</v>
      </c>
    </row>
    <row r="250" spans="1:6" x14ac:dyDescent="0.25">
      <c r="A250" t="s">
        <v>402</v>
      </c>
    </row>
    <row r="251" spans="1:6" x14ac:dyDescent="0.25">
      <c r="A251" t="s">
        <v>313</v>
      </c>
    </row>
    <row r="252" spans="1:6" x14ac:dyDescent="0.25">
      <c r="A252" t="s">
        <v>403</v>
      </c>
    </row>
    <row r="253" spans="1:6" x14ac:dyDescent="0.25">
      <c r="B253" s="13">
        <v>82500</v>
      </c>
      <c r="C253" t="s">
        <v>476</v>
      </c>
      <c r="D253" t="s">
        <v>315</v>
      </c>
      <c r="E253" t="s">
        <v>373</v>
      </c>
    </row>
    <row r="256" spans="1:6" x14ac:dyDescent="0.25">
      <c r="A256" t="s">
        <v>477</v>
      </c>
    </row>
    <row r="257" spans="1:6" x14ac:dyDescent="0.25">
      <c r="A257" s="21">
        <v>79900</v>
      </c>
    </row>
    <row r="258" spans="1:6" x14ac:dyDescent="0.25">
      <c r="A258" t="s">
        <v>404</v>
      </c>
    </row>
    <row r="259" spans="1:6" x14ac:dyDescent="0.25">
      <c r="A259" t="s">
        <v>313</v>
      </c>
    </row>
    <row r="260" spans="1:6" x14ac:dyDescent="0.25">
      <c r="A260" t="s">
        <v>405</v>
      </c>
    </row>
    <row r="261" spans="1:6" x14ac:dyDescent="0.25">
      <c r="B261" s="13">
        <v>79900</v>
      </c>
      <c r="C261" t="s">
        <v>476</v>
      </c>
      <c r="D261" t="s">
        <v>315</v>
      </c>
      <c r="E261" t="s">
        <v>406</v>
      </c>
    </row>
    <row r="264" spans="1:6" x14ac:dyDescent="0.25">
      <c r="A264" t="s">
        <v>477</v>
      </c>
    </row>
    <row r="265" spans="1:6" x14ac:dyDescent="0.25">
      <c r="A265" s="21">
        <v>79000</v>
      </c>
    </row>
    <row r="266" spans="1:6" x14ac:dyDescent="0.25">
      <c r="A266" t="s">
        <v>407</v>
      </c>
    </row>
    <row r="267" spans="1:6" x14ac:dyDescent="0.25">
      <c r="A267" t="s">
        <v>313</v>
      </c>
    </row>
    <row r="268" spans="1:6" x14ac:dyDescent="0.25">
      <c r="A268" t="s">
        <v>408</v>
      </c>
    </row>
    <row r="269" spans="1:6" x14ac:dyDescent="0.25">
      <c r="B269" s="13">
        <v>79000</v>
      </c>
      <c r="C269" t="s">
        <v>476</v>
      </c>
      <c r="D269" t="s">
        <v>315</v>
      </c>
      <c r="E269" t="s">
        <v>409</v>
      </c>
      <c r="F269" t="s">
        <v>332</v>
      </c>
    </row>
    <row r="272" spans="1:6" x14ac:dyDescent="0.25">
      <c r="A272" t="s">
        <v>477</v>
      </c>
    </row>
    <row r="273" spans="1:5" x14ac:dyDescent="0.25">
      <c r="A273" s="21">
        <v>78500</v>
      </c>
    </row>
    <row r="274" spans="1:5" x14ac:dyDescent="0.25">
      <c r="A274" t="s">
        <v>410</v>
      </c>
    </row>
    <row r="275" spans="1:5" x14ac:dyDescent="0.25">
      <c r="A275" t="s">
        <v>313</v>
      </c>
    </row>
    <row r="276" spans="1:5" x14ac:dyDescent="0.25">
      <c r="A276" t="s">
        <v>411</v>
      </c>
    </row>
    <row r="277" spans="1:5" x14ac:dyDescent="0.25">
      <c r="B277" s="13">
        <v>78500</v>
      </c>
      <c r="C277" t="s">
        <v>476</v>
      </c>
      <c r="D277" t="s">
        <v>315</v>
      </c>
      <c r="E277" t="s">
        <v>412</v>
      </c>
    </row>
    <row r="280" spans="1:5" x14ac:dyDescent="0.25">
      <c r="A280" t="s">
        <v>477</v>
      </c>
    </row>
    <row r="281" spans="1:5" x14ac:dyDescent="0.25">
      <c r="A281" s="21">
        <v>74900</v>
      </c>
    </row>
    <row r="282" spans="1:5" x14ac:dyDescent="0.25">
      <c r="A282" t="s">
        <v>413</v>
      </c>
    </row>
    <row r="283" spans="1:5" x14ac:dyDescent="0.25">
      <c r="A283" t="s">
        <v>313</v>
      </c>
    </row>
    <row r="284" spans="1:5" x14ac:dyDescent="0.25">
      <c r="A284" t="s">
        <v>414</v>
      </c>
    </row>
    <row r="285" spans="1:5" x14ac:dyDescent="0.25">
      <c r="B285" s="13">
        <v>74900</v>
      </c>
      <c r="C285" t="s">
        <v>476</v>
      </c>
      <c r="D285" t="s">
        <v>315</v>
      </c>
      <c r="E285" t="s">
        <v>415</v>
      </c>
    </row>
    <row r="288" spans="1:5" x14ac:dyDescent="0.25">
      <c r="A288" t="s">
        <v>477</v>
      </c>
    </row>
    <row r="289" spans="1:6" x14ac:dyDescent="0.25">
      <c r="A289" s="21">
        <v>72900</v>
      </c>
    </row>
    <row r="290" spans="1:6" x14ac:dyDescent="0.25">
      <c r="A290" t="s">
        <v>416</v>
      </c>
    </row>
    <row r="291" spans="1:6" x14ac:dyDescent="0.25">
      <c r="A291" t="s">
        <v>313</v>
      </c>
    </row>
    <row r="292" spans="1:6" x14ac:dyDescent="0.25">
      <c r="A292" t="s">
        <v>417</v>
      </c>
    </row>
    <row r="293" spans="1:6" x14ac:dyDescent="0.25">
      <c r="B293" s="13">
        <v>72900</v>
      </c>
      <c r="C293" t="s">
        <v>476</v>
      </c>
      <c r="D293" t="s">
        <v>315</v>
      </c>
      <c r="E293" t="s">
        <v>418</v>
      </c>
    </row>
    <row r="296" spans="1:6" x14ac:dyDescent="0.25">
      <c r="A296" t="s">
        <v>477</v>
      </c>
    </row>
    <row r="297" spans="1:6" x14ac:dyDescent="0.25">
      <c r="A297" s="21">
        <v>69900</v>
      </c>
    </row>
    <row r="298" spans="1:6" x14ac:dyDescent="0.25">
      <c r="A298" t="s">
        <v>419</v>
      </c>
    </row>
    <row r="299" spans="1:6" x14ac:dyDescent="0.25">
      <c r="A299" t="s">
        <v>313</v>
      </c>
    </row>
    <row r="300" spans="1:6" x14ac:dyDescent="0.25">
      <c r="A300" t="s">
        <v>420</v>
      </c>
    </row>
    <row r="301" spans="1:6" x14ac:dyDescent="0.25">
      <c r="B301" s="13">
        <v>69900</v>
      </c>
      <c r="C301" t="s">
        <v>476</v>
      </c>
      <c r="D301" t="s">
        <v>315</v>
      </c>
      <c r="E301" t="s">
        <v>421</v>
      </c>
      <c r="F301" s="38" t="s">
        <v>587</v>
      </c>
    </row>
    <row r="304" spans="1:6" x14ac:dyDescent="0.25">
      <c r="A304" t="s">
        <v>477</v>
      </c>
    </row>
    <row r="305" spans="1:14" x14ac:dyDescent="0.25">
      <c r="A305" s="21">
        <v>69900</v>
      </c>
    </row>
    <row r="306" spans="1:14" x14ac:dyDescent="0.25">
      <c r="A306" t="s">
        <v>422</v>
      </c>
    </row>
    <row r="307" spans="1:14" x14ac:dyDescent="0.25">
      <c r="A307" t="s">
        <v>313</v>
      </c>
    </row>
    <row r="308" spans="1:14" x14ac:dyDescent="0.25">
      <c r="A308" t="s">
        <v>423</v>
      </c>
    </row>
    <row r="309" spans="1:14" x14ac:dyDescent="0.25">
      <c r="B309" s="13">
        <v>69900</v>
      </c>
      <c r="C309" t="s">
        <v>476</v>
      </c>
      <c r="D309" t="s">
        <v>315</v>
      </c>
      <c r="E309" t="s">
        <v>424</v>
      </c>
    </row>
    <row r="312" spans="1:14" x14ac:dyDescent="0.25">
      <c r="A312" t="s">
        <v>477</v>
      </c>
    </row>
    <row r="313" spans="1:14" x14ac:dyDescent="0.25">
      <c r="A313" s="21">
        <v>68950</v>
      </c>
    </row>
    <row r="314" spans="1:14" x14ac:dyDescent="0.25">
      <c r="A314" t="s">
        <v>425</v>
      </c>
    </row>
    <row r="315" spans="1:14" x14ac:dyDescent="0.25">
      <c r="A315" t="s">
        <v>313</v>
      </c>
    </row>
    <row r="316" spans="1:14" x14ac:dyDescent="0.25">
      <c r="A316" t="s">
        <v>426</v>
      </c>
    </row>
    <row r="317" spans="1:14" x14ac:dyDescent="0.25">
      <c r="B317" s="13">
        <v>68950</v>
      </c>
      <c r="C317" t="s">
        <v>476</v>
      </c>
      <c r="D317" t="s">
        <v>315</v>
      </c>
      <c r="E317" t="s">
        <v>322</v>
      </c>
      <c r="F317" s="38" t="s">
        <v>587</v>
      </c>
      <c r="L317">
        <v>161</v>
      </c>
      <c r="N317">
        <v>68950</v>
      </c>
    </row>
    <row r="318" spans="1:14" x14ac:dyDescent="0.25">
      <c r="L318">
        <v>1528</v>
      </c>
      <c r="M318">
        <f>62.5*47</f>
        <v>2937.5</v>
      </c>
      <c r="N318">
        <v>68000</v>
      </c>
    </row>
    <row r="319" spans="1:14" x14ac:dyDescent="0.25">
      <c r="L319">
        <v>338</v>
      </c>
      <c r="M319">
        <f>40*63</f>
        <v>2520</v>
      </c>
      <c r="N319">
        <v>67500</v>
      </c>
    </row>
    <row r="320" spans="1:14" x14ac:dyDescent="0.25">
      <c r="A320" t="s">
        <v>477</v>
      </c>
      <c r="L320">
        <v>608</v>
      </c>
      <c r="M320">
        <f>42*62.5</f>
        <v>2625</v>
      </c>
      <c r="N320">
        <v>65000</v>
      </c>
    </row>
    <row r="321" spans="1:14" x14ac:dyDescent="0.25">
      <c r="A321" s="21">
        <v>68000</v>
      </c>
      <c r="L321">
        <v>214</v>
      </c>
      <c r="N321">
        <v>65000</v>
      </c>
    </row>
    <row r="322" spans="1:14" x14ac:dyDescent="0.25">
      <c r="A322" t="s">
        <v>427</v>
      </c>
      <c r="L322">
        <v>295</v>
      </c>
      <c r="N322">
        <v>65000</v>
      </c>
    </row>
    <row r="323" spans="1:14" x14ac:dyDescent="0.25">
      <c r="A323" t="s">
        <v>313</v>
      </c>
      <c r="L323">
        <v>100</v>
      </c>
      <c r="M323">
        <f>42*63</f>
        <v>2646</v>
      </c>
      <c r="N323">
        <v>45000</v>
      </c>
    </row>
    <row r="324" spans="1:14" x14ac:dyDescent="0.25">
      <c r="A324" t="s">
        <v>428</v>
      </c>
      <c r="L324">
        <v>1009</v>
      </c>
      <c r="M324">
        <f>65*45</f>
        <v>2925</v>
      </c>
      <c r="N324">
        <v>39000</v>
      </c>
    </row>
    <row r="325" spans="1:14" x14ac:dyDescent="0.25">
      <c r="B325" s="13">
        <v>68000</v>
      </c>
      <c r="C325" t="s">
        <v>476</v>
      </c>
      <c r="D325" t="s">
        <v>315</v>
      </c>
      <c r="E325" t="s">
        <v>429</v>
      </c>
      <c r="L325">
        <v>220</v>
      </c>
      <c r="M325">
        <f>42.5*62</f>
        <v>2635</v>
      </c>
      <c r="N325">
        <v>64500</v>
      </c>
    </row>
    <row r="326" spans="1:14" x14ac:dyDescent="0.25">
      <c r="L326">
        <v>1168</v>
      </c>
      <c r="M326">
        <f>48*63</f>
        <v>3024</v>
      </c>
      <c r="N326">
        <v>64500</v>
      </c>
    </row>
    <row r="327" spans="1:14" x14ac:dyDescent="0.25">
      <c r="L327">
        <v>661</v>
      </c>
      <c r="M327">
        <f>62.5*53.5</f>
        <v>3343.75</v>
      </c>
      <c r="N327">
        <v>60000</v>
      </c>
    </row>
    <row r="328" spans="1:14" x14ac:dyDescent="0.25">
      <c r="A328" t="s">
        <v>477</v>
      </c>
      <c r="L328">
        <v>242</v>
      </c>
      <c r="M328">
        <f>55*63</f>
        <v>3465</v>
      </c>
      <c r="N328">
        <v>59900</v>
      </c>
    </row>
    <row r="329" spans="1:14" x14ac:dyDescent="0.25">
      <c r="A329" s="21">
        <v>67500</v>
      </c>
      <c r="L329">
        <v>42</v>
      </c>
      <c r="N329">
        <v>59000</v>
      </c>
    </row>
    <row r="330" spans="1:14" x14ac:dyDescent="0.25">
      <c r="A330" t="s">
        <v>430</v>
      </c>
      <c r="L330">
        <v>81</v>
      </c>
      <c r="N330">
        <v>59000</v>
      </c>
    </row>
    <row r="331" spans="1:14" x14ac:dyDescent="0.25">
      <c r="A331" t="s">
        <v>313</v>
      </c>
      <c r="L331">
        <v>1780</v>
      </c>
      <c r="M331">
        <f>47.5*62.5</f>
        <v>2968.75</v>
      </c>
      <c r="N331">
        <v>59000</v>
      </c>
    </row>
    <row r="332" spans="1:14" x14ac:dyDescent="0.25">
      <c r="A332" t="s">
        <v>431</v>
      </c>
      <c r="L332">
        <v>196</v>
      </c>
      <c r="M332">
        <f>62.5*45</f>
        <v>2812.5</v>
      </c>
      <c r="N332">
        <v>54999</v>
      </c>
    </row>
    <row r="333" spans="1:14" x14ac:dyDescent="0.25">
      <c r="B333" s="13">
        <v>67500</v>
      </c>
      <c r="C333" t="s">
        <v>476</v>
      </c>
      <c r="D333" t="s">
        <v>315</v>
      </c>
      <c r="E333" t="s">
        <v>398</v>
      </c>
      <c r="F333" t="s">
        <v>332</v>
      </c>
      <c r="L333">
        <v>847</v>
      </c>
      <c r="M333">
        <f>43*63</f>
        <v>2709</v>
      </c>
      <c r="N333">
        <v>54900</v>
      </c>
    </row>
    <row r="334" spans="1:14" x14ac:dyDescent="0.25">
      <c r="L334">
        <v>1150</v>
      </c>
      <c r="M334">
        <f>50*62</f>
        <v>3100</v>
      </c>
      <c r="N334">
        <v>48000</v>
      </c>
    </row>
    <row r="335" spans="1:14" x14ac:dyDescent="0.25">
      <c r="L335">
        <v>654</v>
      </c>
      <c r="N335">
        <v>45000</v>
      </c>
    </row>
    <row r="336" spans="1:14" x14ac:dyDescent="0.25">
      <c r="A336" t="s">
        <v>477</v>
      </c>
    </row>
    <row r="337" spans="1:14" x14ac:dyDescent="0.25">
      <c r="A337" s="21">
        <v>65000</v>
      </c>
      <c r="M337" t="s">
        <v>791</v>
      </c>
      <c r="N337">
        <f>COUNT(N317:N335)</f>
        <v>19</v>
      </c>
    </row>
    <row r="338" spans="1:14" x14ac:dyDescent="0.25">
      <c r="A338" t="s">
        <v>432</v>
      </c>
      <c r="M338" t="s">
        <v>792</v>
      </c>
      <c r="N338">
        <f>AVERAGE(N317:N335)</f>
        <v>58539.42105263158</v>
      </c>
    </row>
    <row r="339" spans="1:14" x14ac:dyDescent="0.25">
      <c r="A339" t="s">
        <v>313</v>
      </c>
      <c r="M339" t="s">
        <v>860</v>
      </c>
      <c r="N339">
        <f>MAX(N317:N335)</f>
        <v>68950</v>
      </c>
    </row>
    <row r="340" spans="1:14" x14ac:dyDescent="0.25">
      <c r="A340" t="s">
        <v>433</v>
      </c>
      <c r="M340" t="s">
        <v>861</v>
      </c>
      <c r="N340">
        <f>MIN(N317:N335)</f>
        <v>39000</v>
      </c>
    </row>
    <row r="341" spans="1:14" x14ac:dyDescent="0.25">
      <c r="B341" s="13">
        <v>65000</v>
      </c>
      <c r="C341" t="s">
        <v>476</v>
      </c>
      <c r="D341" t="s">
        <v>315</v>
      </c>
      <c r="E341" t="s">
        <v>434</v>
      </c>
      <c r="F341" t="s">
        <v>332</v>
      </c>
      <c r="M341" t="s">
        <v>864</v>
      </c>
      <c r="N341">
        <f>AVERAGE(M318:M334)</f>
        <v>2900.8846153846152</v>
      </c>
    </row>
    <row r="344" spans="1:14" x14ac:dyDescent="0.25">
      <c r="A344" t="s">
        <v>477</v>
      </c>
    </row>
    <row r="345" spans="1:14" x14ac:dyDescent="0.25">
      <c r="A345" s="21">
        <v>65000</v>
      </c>
    </row>
    <row r="346" spans="1:14" x14ac:dyDescent="0.25">
      <c r="A346" t="s">
        <v>435</v>
      </c>
    </row>
    <row r="347" spans="1:14" x14ac:dyDescent="0.25">
      <c r="A347" t="s">
        <v>313</v>
      </c>
    </row>
    <row r="348" spans="1:14" x14ac:dyDescent="0.25">
      <c r="A348" t="s">
        <v>436</v>
      </c>
    </row>
    <row r="349" spans="1:14" x14ac:dyDescent="0.25">
      <c r="B349" s="13">
        <v>65000</v>
      </c>
      <c r="C349" t="s">
        <v>476</v>
      </c>
      <c r="D349" t="s">
        <v>315</v>
      </c>
      <c r="E349" t="s">
        <v>437</v>
      </c>
    </row>
    <row r="352" spans="1:14" x14ac:dyDescent="0.25">
      <c r="A352" t="s">
        <v>477</v>
      </c>
    </row>
    <row r="353" spans="1:6" x14ac:dyDescent="0.25">
      <c r="A353" s="21">
        <v>65000</v>
      </c>
    </row>
    <row r="354" spans="1:6" x14ac:dyDescent="0.25">
      <c r="A354" t="s">
        <v>438</v>
      </c>
      <c r="F354" s="38" t="s">
        <v>587</v>
      </c>
    </row>
    <row r="355" spans="1:6" x14ac:dyDescent="0.25">
      <c r="A355" t="s">
        <v>313</v>
      </c>
    </row>
    <row r="356" spans="1:6" x14ac:dyDescent="0.25">
      <c r="A356" t="s">
        <v>439</v>
      </c>
    </row>
    <row r="357" spans="1:6" x14ac:dyDescent="0.25">
      <c r="B357" s="13">
        <v>65000</v>
      </c>
      <c r="C357" t="s">
        <v>476</v>
      </c>
      <c r="D357" t="s">
        <v>315</v>
      </c>
      <c r="E357" t="s">
        <v>322</v>
      </c>
      <c r="F357" t="s">
        <v>332</v>
      </c>
    </row>
    <row r="360" spans="1:6" x14ac:dyDescent="0.25">
      <c r="A360" t="s">
        <v>477</v>
      </c>
    </row>
    <row r="361" spans="1:6" x14ac:dyDescent="0.25">
      <c r="A361" s="21">
        <v>64500</v>
      </c>
    </row>
    <row r="362" spans="1:6" x14ac:dyDescent="0.25">
      <c r="A362" t="s">
        <v>440</v>
      </c>
    </row>
    <row r="363" spans="1:6" x14ac:dyDescent="0.25">
      <c r="A363" t="s">
        <v>313</v>
      </c>
    </row>
    <row r="364" spans="1:6" x14ac:dyDescent="0.25">
      <c r="A364" t="s">
        <v>441</v>
      </c>
    </row>
    <row r="365" spans="1:6" x14ac:dyDescent="0.25">
      <c r="B365" s="13">
        <v>64500</v>
      </c>
      <c r="C365" t="s">
        <v>476</v>
      </c>
      <c r="D365" t="s">
        <v>315</v>
      </c>
      <c r="E365" t="s">
        <v>442</v>
      </c>
      <c r="F365" t="s">
        <v>332</v>
      </c>
    </row>
    <row r="367" spans="1:6" s="37" customFormat="1" ht="15.75" thickBot="1" x14ac:dyDescent="0.3"/>
    <row r="368" spans="1:6" x14ac:dyDescent="0.25">
      <c r="A368" t="s">
        <v>477</v>
      </c>
    </row>
    <row r="369" spans="1:6" x14ac:dyDescent="0.25">
      <c r="A369" s="21">
        <v>64500</v>
      </c>
    </row>
    <row r="370" spans="1:6" x14ac:dyDescent="0.25">
      <c r="A370" t="s">
        <v>443</v>
      </c>
      <c r="F370" s="38" t="s">
        <v>221</v>
      </c>
    </row>
    <row r="371" spans="1:6" x14ac:dyDescent="0.25">
      <c r="A371" t="s">
        <v>313</v>
      </c>
    </row>
    <row r="372" spans="1:6" x14ac:dyDescent="0.25">
      <c r="A372" t="s">
        <v>444</v>
      </c>
    </row>
    <row r="373" spans="1:6" x14ac:dyDescent="0.25">
      <c r="B373" s="13">
        <v>64500</v>
      </c>
      <c r="C373" t="s">
        <v>476</v>
      </c>
      <c r="D373" t="s">
        <v>315</v>
      </c>
      <c r="E373" t="s">
        <v>355</v>
      </c>
    </row>
    <row r="376" spans="1:6" x14ac:dyDescent="0.25">
      <c r="A376" t="s">
        <v>477</v>
      </c>
    </row>
    <row r="377" spans="1:6" x14ac:dyDescent="0.25">
      <c r="A377" s="21">
        <v>60000</v>
      </c>
    </row>
    <row r="378" spans="1:6" x14ac:dyDescent="0.25">
      <c r="A378" t="s">
        <v>445</v>
      </c>
      <c r="F378" s="38" t="s">
        <v>221</v>
      </c>
    </row>
    <row r="379" spans="1:6" x14ac:dyDescent="0.25">
      <c r="A379" t="s">
        <v>313</v>
      </c>
    </row>
    <row r="380" spans="1:6" x14ac:dyDescent="0.25">
      <c r="A380" t="s">
        <v>446</v>
      </c>
    </row>
    <row r="381" spans="1:6" x14ac:dyDescent="0.25">
      <c r="B381" s="13">
        <v>60000</v>
      </c>
      <c r="C381" t="s">
        <v>476</v>
      </c>
      <c r="D381" t="s">
        <v>315</v>
      </c>
      <c r="E381" t="s">
        <v>447</v>
      </c>
      <c r="F381" t="s">
        <v>332</v>
      </c>
    </row>
    <row r="384" spans="1:6" x14ac:dyDescent="0.25">
      <c r="A384" t="s">
        <v>477</v>
      </c>
    </row>
    <row r="385" spans="1:6" x14ac:dyDescent="0.25">
      <c r="A385" s="21">
        <v>59900</v>
      </c>
    </row>
    <row r="386" spans="1:6" x14ac:dyDescent="0.25">
      <c r="A386" t="s">
        <v>448</v>
      </c>
      <c r="F386" s="38" t="s">
        <v>221</v>
      </c>
    </row>
    <row r="387" spans="1:6" x14ac:dyDescent="0.25">
      <c r="A387" t="s">
        <v>313</v>
      </c>
    </row>
    <row r="388" spans="1:6" x14ac:dyDescent="0.25">
      <c r="A388" t="s">
        <v>449</v>
      </c>
    </row>
    <row r="389" spans="1:6" x14ac:dyDescent="0.25">
      <c r="B389" s="13">
        <v>59900</v>
      </c>
      <c r="C389" t="s">
        <v>476</v>
      </c>
      <c r="D389" t="s">
        <v>315</v>
      </c>
      <c r="E389" t="s">
        <v>450</v>
      </c>
    </row>
    <row r="392" spans="1:6" x14ac:dyDescent="0.25">
      <c r="A392" t="s">
        <v>477</v>
      </c>
    </row>
    <row r="393" spans="1:6" x14ac:dyDescent="0.25">
      <c r="A393" s="21">
        <v>59000</v>
      </c>
    </row>
    <row r="394" spans="1:6" x14ac:dyDescent="0.25">
      <c r="A394" t="s">
        <v>451</v>
      </c>
      <c r="F394" s="38" t="s">
        <v>221</v>
      </c>
    </row>
    <row r="395" spans="1:6" x14ac:dyDescent="0.25">
      <c r="A395" t="s">
        <v>313</v>
      </c>
    </row>
    <row r="396" spans="1:6" x14ac:dyDescent="0.25">
      <c r="A396" t="s">
        <v>452</v>
      </c>
    </row>
    <row r="397" spans="1:6" x14ac:dyDescent="0.25">
      <c r="B397" s="13">
        <v>59000</v>
      </c>
      <c r="C397" t="s">
        <v>476</v>
      </c>
      <c r="D397" t="s">
        <v>315</v>
      </c>
      <c r="E397" t="s">
        <v>437</v>
      </c>
    </row>
    <row r="400" spans="1:6" x14ac:dyDescent="0.25">
      <c r="A400" t="s">
        <v>477</v>
      </c>
    </row>
    <row r="401" spans="1:6" x14ac:dyDescent="0.25">
      <c r="A401" s="21">
        <v>59000</v>
      </c>
    </row>
    <row r="402" spans="1:6" x14ac:dyDescent="0.25">
      <c r="A402" t="s">
        <v>453</v>
      </c>
      <c r="F402" s="38" t="s">
        <v>221</v>
      </c>
    </row>
    <row r="403" spans="1:6" x14ac:dyDescent="0.25">
      <c r="A403" t="s">
        <v>313</v>
      </c>
    </row>
    <row r="404" spans="1:6" x14ac:dyDescent="0.25">
      <c r="A404" t="s">
        <v>454</v>
      </c>
    </row>
    <row r="405" spans="1:6" x14ac:dyDescent="0.25">
      <c r="B405" s="13">
        <v>59000</v>
      </c>
      <c r="C405" t="s">
        <v>476</v>
      </c>
      <c r="D405" t="s">
        <v>315</v>
      </c>
      <c r="E405" t="s">
        <v>437</v>
      </c>
    </row>
    <row r="408" spans="1:6" x14ac:dyDescent="0.25">
      <c r="A408" t="s">
        <v>477</v>
      </c>
    </row>
    <row r="409" spans="1:6" x14ac:dyDescent="0.25">
      <c r="A409" s="21">
        <v>59000</v>
      </c>
    </row>
    <row r="410" spans="1:6" x14ac:dyDescent="0.25">
      <c r="A410" t="s">
        <v>455</v>
      </c>
    </row>
    <row r="411" spans="1:6" x14ac:dyDescent="0.25">
      <c r="A411" t="s">
        <v>313</v>
      </c>
      <c r="F411" s="38" t="s">
        <v>221</v>
      </c>
    </row>
    <row r="412" spans="1:6" x14ac:dyDescent="0.25">
      <c r="A412" t="s">
        <v>456</v>
      </c>
    </row>
    <row r="413" spans="1:6" x14ac:dyDescent="0.25">
      <c r="B413" s="13">
        <v>59000</v>
      </c>
      <c r="C413" t="s">
        <v>476</v>
      </c>
      <c r="D413" t="s">
        <v>315</v>
      </c>
      <c r="E413" t="s">
        <v>457</v>
      </c>
    </row>
    <row r="416" spans="1:6" x14ac:dyDescent="0.25">
      <c r="A416" t="s">
        <v>477</v>
      </c>
    </row>
    <row r="417" spans="1:6" x14ac:dyDescent="0.25">
      <c r="A417" s="21">
        <v>54999</v>
      </c>
    </row>
    <row r="418" spans="1:6" x14ac:dyDescent="0.25">
      <c r="A418" t="s">
        <v>458</v>
      </c>
      <c r="F418" s="38" t="s">
        <v>221</v>
      </c>
    </row>
    <row r="419" spans="1:6" x14ac:dyDescent="0.25">
      <c r="A419" t="s">
        <v>313</v>
      </c>
    </row>
    <row r="420" spans="1:6" x14ac:dyDescent="0.25">
      <c r="A420" t="s">
        <v>459</v>
      </c>
    </row>
    <row r="421" spans="1:6" x14ac:dyDescent="0.25">
      <c r="B421" s="13">
        <v>54999</v>
      </c>
      <c r="C421" t="s">
        <v>476</v>
      </c>
      <c r="D421" t="s">
        <v>315</v>
      </c>
      <c r="E421" t="s">
        <v>460</v>
      </c>
      <c r="F421" t="s">
        <v>332</v>
      </c>
    </row>
    <row r="424" spans="1:6" x14ac:dyDescent="0.25">
      <c r="A424" t="s">
        <v>477</v>
      </c>
    </row>
    <row r="425" spans="1:6" x14ac:dyDescent="0.25">
      <c r="A425" s="21">
        <v>54900</v>
      </c>
    </row>
    <row r="426" spans="1:6" x14ac:dyDescent="0.25">
      <c r="A426" t="s">
        <v>461</v>
      </c>
      <c r="F426" s="38" t="s">
        <v>221</v>
      </c>
    </row>
    <row r="427" spans="1:6" x14ac:dyDescent="0.25">
      <c r="A427" t="s">
        <v>313</v>
      </c>
    </row>
    <row r="428" spans="1:6" x14ac:dyDescent="0.25">
      <c r="A428" t="s">
        <v>462</v>
      </c>
    </row>
    <row r="429" spans="1:6" x14ac:dyDescent="0.25">
      <c r="B429" s="13">
        <v>54900</v>
      </c>
      <c r="C429" t="s">
        <v>476</v>
      </c>
      <c r="D429" t="s">
        <v>315</v>
      </c>
      <c r="E429" t="s">
        <v>463</v>
      </c>
    </row>
    <row r="432" spans="1:6" x14ac:dyDescent="0.25">
      <c r="A432" t="s">
        <v>477</v>
      </c>
    </row>
    <row r="433" spans="1:6" x14ac:dyDescent="0.25">
      <c r="A433" s="21">
        <v>48000</v>
      </c>
    </row>
    <row r="434" spans="1:6" x14ac:dyDescent="0.25">
      <c r="A434" t="s">
        <v>464</v>
      </c>
      <c r="F434" s="38" t="s">
        <v>221</v>
      </c>
    </row>
    <row r="435" spans="1:6" x14ac:dyDescent="0.25">
      <c r="A435" t="s">
        <v>313</v>
      </c>
    </row>
    <row r="436" spans="1:6" x14ac:dyDescent="0.25">
      <c r="A436" t="s">
        <v>465</v>
      </c>
    </row>
    <row r="437" spans="1:6" x14ac:dyDescent="0.25">
      <c r="B437" s="13">
        <v>48000</v>
      </c>
      <c r="C437" t="s">
        <v>476</v>
      </c>
      <c r="D437" t="s">
        <v>315</v>
      </c>
      <c r="E437" t="s">
        <v>466</v>
      </c>
      <c r="F437" t="s">
        <v>332</v>
      </c>
    </row>
    <row r="440" spans="1:6" x14ac:dyDescent="0.25">
      <c r="A440" t="s">
        <v>477</v>
      </c>
    </row>
    <row r="441" spans="1:6" x14ac:dyDescent="0.25">
      <c r="A441" s="21">
        <v>45000</v>
      </c>
    </row>
    <row r="442" spans="1:6" x14ac:dyDescent="0.25">
      <c r="A442" t="s">
        <v>467</v>
      </c>
      <c r="F442" s="38" t="s">
        <v>221</v>
      </c>
    </row>
    <row r="443" spans="1:6" x14ac:dyDescent="0.25">
      <c r="A443" t="s">
        <v>313</v>
      </c>
    </row>
    <row r="444" spans="1:6" x14ac:dyDescent="0.25">
      <c r="A444" t="s">
        <v>468</v>
      </c>
    </row>
    <row r="445" spans="1:6" x14ac:dyDescent="0.25">
      <c r="B445" s="13">
        <v>45000</v>
      </c>
      <c r="C445" t="s">
        <v>476</v>
      </c>
      <c r="D445" t="s">
        <v>315</v>
      </c>
      <c r="E445" t="s">
        <v>322</v>
      </c>
    </row>
    <row r="448" spans="1:6" x14ac:dyDescent="0.25">
      <c r="A448" t="s">
        <v>477</v>
      </c>
    </row>
    <row r="449" spans="1:6" x14ac:dyDescent="0.25">
      <c r="A449" s="21">
        <v>45000</v>
      </c>
    </row>
    <row r="450" spans="1:6" x14ac:dyDescent="0.25">
      <c r="A450" t="s">
        <v>469</v>
      </c>
      <c r="F450" s="38" t="s">
        <v>221</v>
      </c>
    </row>
    <row r="451" spans="1:6" x14ac:dyDescent="0.25">
      <c r="A451" t="s">
        <v>313</v>
      </c>
    </row>
    <row r="452" spans="1:6" x14ac:dyDescent="0.25">
      <c r="A452" t="s">
        <v>470</v>
      </c>
    </row>
    <row r="453" spans="1:6" x14ac:dyDescent="0.25">
      <c r="B453" s="13">
        <v>45000</v>
      </c>
      <c r="C453" t="s">
        <v>476</v>
      </c>
      <c r="D453" t="s">
        <v>315</v>
      </c>
      <c r="E453" t="s">
        <v>471</v>
      </c>
    </row>
    <row r="456" spans="1:6" x14ac:dyDescent="0.25">
      <c r="A456" t="s">
        <v>477</v>
      </c>
    </row>
    <row r="457" spans="1:6" x14ac:dyDescent="0.25">
      <c r="A457" s="21">
        <v>39000</v>
      </c>
    </row>
    <row r="458" spans="1:6" x14ac:dyDescent="0.25">
      <c r="A458" t="s">
        <v>472</v>
      </c>
      <c r="F458" s="38" t="s">
        <v>221</v>
      </c>
    </row>
    <row r="459" spans="1:6" x14ac:dyDescent="0.25">
      <c r="A459" t="s">
        <v>313</v>
      </c>
    </row>
    <row r="460" spans="1:6" x14ac:dyDescent="0.25">
      <c r="A460" t="s">
        <v>473</v>
      </c>
    </row>
    <row r="461" spans="1:6" x14ac:dyDescent="0.25">
      <c r="B461" s="13">
        <v>39000</v>
      </c>
      <c r="C461" t="s">
        <v>476</v>
      </c>
      <c r="D461" t="s">
        <v>315</v>
      </c>
      <c r="E461" t="s">
        <v>474</v>
      </c>
      <c r="F461" t="s">
        <v>332</v>
      </c>
    </row>
    <row r="462" spans="1:6" x14ac:dyDescent="0.25">
      <c r="B462" t="s">
        <v>475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7" workbookViewId="0">
      <selection activeCell="B58" sqref="B58"/>
    </sheetView>
  </sheetViews>
  <sheetFormatPr defaultRowHeight="15" x14ac:dyDescent="0.25"/>
  <sheetData>
    <row r="1" spans="1:3" ht="15.75" thickBot="1" x14ac:dyDescent="0.3">
      <c r="A1" s="25">
        <v>1</v>
      </c>
      <c r="B1" s="25">
        <v>7215</v>
      </c>
      <c r="C1" s="26">
        <v>33500</v>
      </c>
    </row>
    <row r="2" spans="1:3" ht="15.75" thickBot="1" x14ac:dyDescent="0.3">
      <c r="A2" s="25">
        <v>2</v>
      </c>
      <c r="B2" s="25">
        <v>5500</v>
      </c>
      <c r="C2" s="26">
        <v>31500</v>
      </c>
    </row>
    <row r="3" spans="1:3" ht="15.75" thickBot="1" x14ac:dyDescent="0.3">
      <c r="A3" s="25">
        <v>3</v>
      </c>
      <c r="B3" s="25">
        <v>5500</v>
      </c>
      <c r="C3" s="26">
        <v>31500</v>
      </c>
    </row>
    <row r="4" spans="1:3" ht="15.75" thickBot="1" x14ac:dyDescent="0.3">
      <c r="A4" s="25">
        <v>8</v>
      </c>
      <c r="B4" s="25">
        <v>5500</v>
      </c>
      <c r="C4" s="26">
        <v>31500</v>
      </c>
    </row>
    <row r="5" spans="1:3" ht="15.75" thickBot="1" x14ac:dyDescent="0.3">
      <c r="A5" s="25">
        <v>9</v>
      </c>
      <c r="B5" s="25">
        <v>5500</v>
      </c>
      <c r="C5" s="26">
        <v>31500</v>
      </c>
    </row>
    <row r="6" spans="1:3" ht="15.75" thickBot="1" x14ac:dyDescent="0.3">
      <c r="A6" s="25">
        <v>13</v>
      </c>
      <c r="B6" s="25">
        <v>5500</v>
      </c>
      <c r="C6" s="26">
        <v>31500</v>
      </c>
    </row>
    <row r="7" spans="1:3" ht="15.75" thickBot="1" x14ac:dyDescent="0.3">
      <c r="A7" s="25">
        <v>14</v>
      </c>
      <c r="B7" s="25">
        <v>5500</v>
      </c>
      <c r="C7" s="26">
        <v>31500</v>
      </c>
    </row>
    <row r="8" spans="1:3" ht="15.75" thickBot="1" x14ac:dyDescent="0.3">
      <c r="A8" s="25">
        <v>17</v>
      </c>
      <c r="B8" s="25">
        <v>7063</v>
      </c>
      <c r="C8" s="26">
        <v>33500</v>
      </c>
    </row>
    <row r="9" spans="1:3" ht="15.75" thickBot="1" x14ac:dyDescent="0.3">
      <c r="A9" s="25">
        <v>18</v>
      </c>
      <c r="B9" s="25">
        <v>5500</v>
      </c>
      <c r="C9" s="26">
        <v>31500</v>
      </c>
    </row>
    <row r="10" spans="1:3" ht="15.75" thickBot="1" x14ac:dyDescent="0.3">
      <c r="A10" s="25">
        <v>19</v>
      </c>
      <c r="B10" s="25">
        <v>5500</v>
      </c>
      <c r="C10" s="26">
        <v>31500</v>
      </c>
    </row>
    <row r="11" spans="1:3" ht="15.75" thickBot="1" x14ac:dyDescent="0.3">
      <c r="A11" s="25">
        <v>20</v>
      </c>
      <c r="B11" s="25">
        <v>5500</v>
      </c>
      <c r="C11" s="26">
        <v>31500</v>
      </c>
    </row>
    <row r="12" spans="1:3" ht="15.75" thickBot="1" x14ac:dyDescent="0.3">
      <c r="A12" s="25">
        <v>21</v>
      </c>
      <c r="B12" s="25">
        <v>5500</v>
      </c>
      <c r="C12" s="26">
        <v>31500</v>
      </c>
    </row>
    <row r="13" spans="1:3" ht="15.75" thickBot="1" x14ac:dyDescent="0.3">
      <c r="A13" s="25">
        <v>22</v>
      </c>
      <c r="B13" s="25">
        <v>5586</v>
      </c>
      <c r="C13" s="26">
        <v>31500</v>
      </c>
    </row>
    <row r="14" spans="1:3" ht="15.75" thickBot="1" x14ac:dyDescent="0.3">
      <c r="A14" s="25">
        <v>24</v>
      </c>
      <c r="B14" s="25">
        <v>5500</v>
      </c>
      <c r="C14" s="26">
        <v>31500</v>
      </c>
    </row>
    <row r="15" spans="1:3" ht="15.75" thickBot="1" x14ac:dyDescent="0.3">
      <c r="A15" s="25">
        <v>26</v>
      </c>
      <c r="B15" s="25">
        <v>5500</v>
      </c>
      <c r="C15" s="26">
        <v>31500</v>
      </c>
    </row>
    <row r="16" spans="1:3" ht="15.75" thickBot="1" x14ac:dyDescent="0.3">
      <c r="A16" s="25">
        <v>27</v>
      </c>
      <c r="B16" s="25">
        <v>5500</v>
      </c>
      <c r="C16" s="26">
        <v>31500</v>
      </c>
    </row>
    <row r="17" spans="1:3" ht="15.75" thickBot="1" x14ac:dyDescent="0.3">
      <c r="A17" s="25">
        <v>29</v>
      </c>
      <c r="B17" s="25">
        <v>5582</v>
      </c>
      <c r="C17" s="26">
        <v>31500</v>
      </c>
    </row>
    <row r="18" spans="1:3" ht="15.75" thickBot="1" x14ac:dyDescent="0.3">
      <c r="A18" s="25">
        <v>30</v>
      </c>
      <c r="B18" s="25">
        <v>5500</v>
      </c>
      <c r="C18" s="26">
        <v>31500</v>
      </c>
    </row>
    <row r="19" spans="1:3" ht="15.75" thickBot="1" x14ac:dyDescent="0.3">
      <c r="A19" s="25">
        <v>31</v>
      </c>
      <c r="B19" s="25">
        <v>5500</v>
      </c>
      <c r="C19" s="26">
        <v>31500</v>
      </c>
    </row>
    <row r="20" spans="1:3" ht="15.75" thickBot="1" x14ac:dyDescent="0.3">
      <c r="A20" s="25">
        <v>32</v>
      </c>
      <c r="B20" s="25">
        <v>5500</v>
      </c>
      <c r="C20" s="26">
        <v>31500</v>
      </c>
    </row>
    <row r="21" spans="1:3" ht="15.75" thickBot="1" x14ac:dyDescent="0.3">
      <c r="A21" s="25">
        <v>34</v>
      </c>
      <c r="B21" s="25">
        <v>6900</v>
      </c>
      <c r="C21" s="26">
        <v>33500</v>
      </c>
    </row>
    <row r="22" spans="1:3" ht="15.75" thickBot="1" x14ac:dyDescent="0.3">
      <c r="A22" s="25">
        <v>35</v>
      </c>
      <c r="B22" s="25">
        <v>5699</v>
      </c>
      <c r="C22" s="26">
        <v>31500</v>
      </c>
    </row>
    <row r="23" spans="1:3" ht="15.75" thickBot="1" x14ac:dyDescent="0.3">
      <c r="A23" s="25">
        <v>36</v>
      </c>
      <c r="B23" s="25">
        <v>5600</v>
      </c>
      <c r="C23" s="26">
        <v>31500</v>
      </c>
    </row>
    <row r="24" spans="1:3" ht="15.75" thickBot="1" x14ac:dyDescent="0.3">
      <c r="A24" s="25">
        <v>37</v>
      </c>
      <c r="B24" s="59">
        <v>5592</v>
      </c>
      <c r="C24" s="26">
        <v>31500</v>
      </c>
    </row>
    <row r="25" spans="1:3" ht="15.75" thickBot="1" x14ac:dyDescent="0.3">
      <c r="A25" s="25">
        <v>38</v>
      </c>
      <c r="B25" s="59">
        <v>5582</v>
      </c>
      <c r="C25" s="26">
        <v>31500</v>
      </c>
    </row>
    <row r="26" spans="1:3" ht="15.75" thickBot="1" x14ac:dyDescent="0.3">
      <c r="A26" s="25">
        <v>39</v>
      </c>
      <c r="B26" s="25">
        <v>5584</v>
      </c>
      <c r="C26" s="26">
        <v>31500</v>
      </c>
    </row>
    <row r="27" spans="1:3" ht="15.75" thickBot="1" x14ac:dyDescent="0.3">
      <c r="A27" s="25">
        <v>40</v>
      </c>
      <c r="B27" s="25">
        <v>7749</v>
      </c>
      <c r="C27" s="26">
        <v>33500</v>
      </c>
    </row>
    <row r="28" spans="1:3" ht="15.75" thickBot="1" x14ac:dyDescent="0.3">
      <c r="A28" s="25">
        <v>44</v>
      </c>
      <c r="B28" s="25">
        <v>7457</v>
      </c>
      <c r="C28" s="26">
        <v>33500</v>
      </c>
    </row>
    <row r="29" spans="1:3" ht="15.75" thickBot="1" x14ac:dyDescent="0.3">
      <c r="A29" s="25">
        <v>45</v>
      </c>
      <c r="B29" s="25">
        <v>6118</v>
      </c>
      <c r="C29" s="26">
        <v>32500</v>
      </c>
    </row>
    <row r="30" spans="1:3" ht="15.75" thickBot="1" x14ac:dyDescent="0.3">
      <c r="A30" s="25">
        <v>48</v>
      </c>
      <c r="B30" s="25">
        <v>5500</v>
      </c>
      <c r="C30" s="26">
        <v>31500</v>
      </c>
    </row>
    <row r="31" spans="1:3" ht="15.75" thickBot="1" x14ac:dyDescent="0.3">
      <c r="A31" s="25">
        <v>53</v>
      </c>
      <c r="B31" s="25">
        <v>5595</v>
      </c>
      <c r="C31" s="26">
        <v>29500</v>
      </c>
    </row>
    <row r="32" spans="1:3" ht="15.75" thickBot="1" x14ac:dyDescent="0.3">
      <c r="A32" s="25">
        <v>55</v>
      </c>
      <c r="B32" s="25">
        <v>5500</v>
      </c>
      <c r="C32" s="26">
        <v>29500</v>
      </c>
    </row>
    <row r="33" spans="1:3" ht="15.75" thickBot="1" x14ac:dyDescent="0.3">
      <c r="A33" s="25">
        <v>56</v>
      </c>
      <c r="B33" s="25">
        <v>5500</v>
      </c>
      <c r="C33" s="26">
        <v>29500</v>
      </c>
    </row>
    <row r="34" spans="1:3" ht="15.75" thickBot="1" x14ac:dyDescent="0.3">
      <c r="A34" s="25">
        <v>58</v>
      </c>
      <c r="B34" s="25">
        <v>5500</v>
      </c>
      <c r="C34" s="26">
        <v>29500</v>
      </c>
    </row>
    <row r="35" spans="1:3" ht="15.75" thickBot="1" x14ac:dyDescent="0.3">
      <c r="A35" s="25">
        <v>60</v>
      </c>
      <c r="B35" s="25">
        <v>5500</v>
      </c>
      <c r="C35" s="26">
        <v>29500</v>
      </c>
    </row>
    <row r="36" spans="1:3" ht="15.75" thickBot="1" x14ac:dyDescent="0.3">
      <c r="A36" s="25">
        <v>61</v>
      </c>
      <c r="B36" s="25">
        <v>5500</v>
      </c>
      <c r="C36" s="26">
        <v>29500</v>
      </c>
    </row>
    <row r="37" spans="1:3" ht="15.75" thickBot="1" x14ac:dyDescent="0.3">
      <c r="A37" s="25">
        <v>64</v>
      </c>
      <c r="B37" s="25">
        <v>5500</v>
      </c>
      <c r="C37" s="26">
        <v>29500</v>
      </c>
    </row>
    <row r="38" spans="1:3" ht="15.75" thickBot="1" x14ac:dyDescent="0.3">
      <c r="A38" s="25">
        <v>65</v>
      </c>
      <c r="B38" s="25">
        <v>5500</v>
      </c>
      <c r="C38" s="26">
        <v>29500</v>
      </c>
    </row>
    <row r="39" spans="1:3" ht="15.75" thickBot="1" x14ac:dyDescent="0.3">
      <c r="A39" s="25">
        <v>66</v>
      </c>
      <c r="B39" s="25">
        <v>5500</v>
      </c>
      <c r="C39" s="26">
        <v>29500</v>
      </c>
    </row>
    <row r="40" spans="1:3" ht="15.75" thickBot="1" x14ac:dyDescent="0.3">
      <c r="A40" s="25">
        <v>67</v>
      </c>
      <c r="B40" s="25">
        <v>5500</v>
      </c>
      <c r="C40" s="26">
        <v>29500</v>
      </c>
    </row>
    <row r="41" spans="1:3" ht="15.75" thickBot="1" x14ac:dyDescent="0.3">
      <c r="A41" s="25">
        <v>70</v>
      </c>
      <c r="B41" s="25">
        <v>5526</v>
      </c>
      <c r="C41" s="26">
        <v>29500</v>
      </c>
    </row>
    <row r="42" spans="1:3" ht="15.75" thickBot="1" x14ac:dyDescent="0.3">
      <c r="A42" s="25">
        <v>73</v>
      </c>
      <c r="B42" s="25">
        <v>6918</v>
      </c>
      <c r="C42" s="26">
        <v>33500</v>
      </c>
    </row>
    <row r="43" spans="1:3" ht="15.75" thickBot="1" x14ac:dyDescent="0.3">
      <c r="A43" s="25">
        <v>83</v>
      </c>
      <c r="B43" s="25">
        <v>5500</v>
      </c>
      <c r="C43" s="26">
        <v>31500</v>
      </c>
    </row>
    <row r="44" spans="1:3" ht="15.75" thickBot="1" x14ac:dyDescent="0.3">
      <c r="A44" s="25">
        <v>84</v>
      </c>
      <c r="B44" s="25">
        <v>5607</v>
      </c>
      <c r="C44" s="26">
        <v>31500</v>
      </c>
    </row>
    <row r="45" spans="1:3" ht="15.75" thickBot="1" x14ac:dyDescent="0.3">
      <c r="A45" s="25">
        <v>88</v>
      </c>
      <c r="B45" s="25">
        <v>5500</v>
      </c>
      <c r="C45" s="26">
        <v>31500</v>
      </c>
    </row>
    <row r="46" spans="1:3" ht="15.75" thickBot="1" x14ac:dyDescent="0.3">
      <c r="A46" s="25">
        <v>89</v>
      </c>
      <c r="B46" s="25">
        <v>5500</v>
      </c>
      <c r="C46" s="26">
        <v>31500</v>
      </c>
    </row>
    <row r="47" spans="1:3" ht="15.75" thickBot="1" x14ac:dyDescent="0.3">
      <c r="A47" s="25">
        <v>90</v>
      </c>
      <c r="B47" s="25">
        <v>5500</v>
      </c>
      <c r="C47" s="26">
        <v>31500</v>
      </c>
    </row>
    <row r="48" spans="1:3" ht="15.75" thickBot="1" x14ac:dyDescent="0.3">
      <c r="A48" s="25">
        <v>91</v>
      </c>
      <c r="B48" s="25">
        <v>5520</v>
      </c>
      <c r="C48" s="26">
        <v>31500</v>
      </c>
    </row>
    <row r="49" spans="1:3" ht="15.75" thickBot="1" x14ac:dyDescent="0.3">
      <c r="A49" s="25">
        <v>92</v>
      </c>
      <c r="B49" s="25">
        <v>5515</v>
      </c>
      <c r="C49" s="26">
        <v>31500</v>
      </c>
    </row>
    <row r="50" spans="1:3" ht="15.75" thickBot="1" x14ac:dyDescent="0.3">
      <c r="A50" s="25">
        <v>93</v>
      </c>
      <c r="B50" s="25">
        <v>5471</v>
      </c>
      <c r="C50" s="26">
        <v>31500</v>
      </c>
    </row>
    <row r="51" spans="1:3" ht="15.75" thickBot="1" x14ac:dyDescent="0.3">
      <c r="A51" s="25">
        <v>98</v>
      </c>
      <c r="B51" s="25">
        <v>9047</v>
      </c>
      <c r="C51" s="26">
        <v>38500</v>
      </c>
    </row>
    <row r="53" spans="1:3" x14ac:dyDescent="0.25">
      <c r="A53" t="s">
        <v>791</v>
      </c>
      <c r="B53">
        <f>COUNT(C1:C51)</f>
        <v>51</v>
      </c>
    </row>
    <row r="54" spans="1:3" x14ac:dyDescent="0.25">
      <c r="A54" t="s">
        <v>792</v>
      </c>
      <c r="B54" s="21">
        <f>AVERAGE(C1:C51)</f>
        <v>31460.784313725489</v>
      </c>
    </row>
    <row r="55" spans="1:3" x14ac:dyDescent="0.25">
      <c r="A55" t="s">
        <v>867</v>
      </c>
      <c r="B55" s="21">
        <f>MAX(C1:C51)</f>
        <v>38500</v>
      </c>
    </row>
    <row r="56" spans="1:3" x14ac:dyDescent="0.25">
      <c r="A56" t="s">
        <v>861</v>
      </c>
      <c r="B56" s="21">
        <f>MIN(C1:C51)</f>
        <v>29500</v>
      </c>
    </row>
    <row r="57" spans="1:3" x14ac:dyDescent="0.25">
      <c r="A57" t="s">
        <v>864</v>
      </c>
      <c r="B57">
        <f>AVERAGE(B1:B51)</f>
        <v>5802.4705882352937</v>
      </c>
    </row>
    <row r="58" spans="1:3" x14ac:dyDescent="0.25">
      <c r="A58" t="s">
        <v>808</v>
      </c>
      <c r="B58" s="53">
        <f>B54/B57</f>
        <v>5.4219635990078601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4"/>
  <sheetViews>
    <sheetView topLeftCell="A58" workbookViewId="0">
      <selection activeCell="S57" sqref="S57:T57"/>
    </sheetView>
  </sheetViews>
  <sheetFormatPr defaultRowHeight="15" x14ac:dyDescent="0.25"/>
  <sheetData>
    <row r="1" spans="1:8" x14ac:dyDescent="0.25">
      <c r="A1" t="s">
        <v>801</v>
      </c>
    </row>
    <row r="2" spans="1:8" x14ac:dyDescent="0.25">
      <c r="A2" s="30" t="s">
        <v>529</v>
      </c>
      <c r="G2">
        <v>5476</v>
      </c>
      <c r="H2">
        <v>29000</v>
      </c>
    </row>
    <row r="4" spans="1:8" x14ac:dyDescent="0.25">
      <c r="A4" s="31" t="s">
        <v>530</v>
      </c>
      <c r="G4">
        <v>6460</v>
      </c>
      <c r="H4">
        <v>26000</v>
      </c>
    </row>
    <row r="6" spans="1:8" x14ac:dyDescent="0.25">
      <c r="A6" s="30" t="s">
        <v>531</v>
      </c>
      <c r="G6">
        <v>5729</v>
      </c>
      <c r="H6">
        <v>23000</v>
      </c>
    </row>
    <row r="8" spans="1:8" x14ac:dyDescent="0.25">
      <c r="A8" s="30" t="s">
        <v>532</v>
      </c>
      <c r="G8">
        <v>5000</v>
      </c>
      <c r="H8">
        <v>27000</v>
      </c>
    </row>
    <row r="10" spans="1:8" x14ac:dyDescent="0.25">
      <c r="A10" s="30" t="s">
        <v>533</v>
      </c>
      <c r="G10">
        <v>5002</v>
      </c>
      <c r="H10">
        <v>23000</v>
      </c>
    </row>
    <row r="12" spans="1:8" x14ac:dyDescent="0.25">
      <c r="A12" s="30" t="s">
        <v>534</v>
      </c>
      <c r="G12">
        <v>5178</v>
      </c>
      <c r="H12">
        <v>24000</v>
      </c>
    </row>
    <row r="14" spans="1:8" x14ac:dyDescent="0.25">
      <c r="A14" s="30" t="s">
        <v>535</v>
      </c>
      <c r="G14">
        <v>5001</v>
      </c>
      <c r="H14">
        <v>28000</v>
      </c>
    </row>
    <row r="16" spans="1:8" x14ac:dyDescent="0.25">
      <c r="A16" s="30" t="s">
        <v>536</v>
      </c>
      <c r="G16">
        <v>5202</v>
      </c>
      <c r="H16">
        <v>30000</v>
      </c>
    </row>
    <row r="18" spans="1:8" x14ac:dyDescent="0.25">
      <c r="A18" s="30" t="s">
        <v>537</v>
      </c>
    </row>
    <row r="20" spans="1:8" x14ac:dyDescent="0.25">
      <c r="A20" s="30" t="s">
        <v>538</v>
      </c>
      <c r="G20">
        <v>5040</v>
      </c>
      <c r="H20">
        <v>26000</v>
      </c>
    </row>
    <row r="22" spans="1:8" x14ac:dyDescent="0.25">
      <c r="A22" s="30" t="s">
        <v>539</v>
      </c>
    </row>
    <row r="24" spans="1:8" x14ac:dyDescent="0.25">
      <c r="A24" s="30" t="s">
        <v>540</v>
      </c>
      <c r="G24">
        <v>6649</v>
      </c>
      <c r="H24">
        <v>26000</v>
      </c>
    </row>
    <row r="26" spans="1:8" x14ac:dyDescent="0.25">
      <c r="A26" s="30" t="s">
        <v>541</v>
      </c>
      <c r="G26">
        <v>5180</v>
      </c>
      <c r="H26">
        <v>23000</v>
      </c>
    </row>
    <row r="28" spans="1:8" x14ac:dyDescent="0.25">
      <c r="A28" s="30" t="s">
        <v>542</v>
      </c>
      <c r="G28">
        <v>5175</v>
      </c>
      <c r="H28">
        <v>23000</v>
      </c>
    </row>
    <row r="30" spans="1:8" x14ac:dyDescent="0.25">
      <c r="A30" s="30" t="s">
        <v>543</v>
      </c>
      <c r="G30">
        <v>5175</v>
      </c>
      <c r="H30">
        <v>25000</v>
      </c>
    </row>
    <row r="32" spans="1:8" x14ac:dyDescent="0.25">
      <c r="A32" s="30" t="s">
        <v>544</v>
      </c>
      <c r="G32">
        <v>5040</v>
      </c>
      <c r="H32">
        <v>31000</v>
      </c>
    </row>
    <row r="34" spans="1:8" x14ac:dyDescent="0.25">
      <c r="A34" s="30" t="s">
        <v>545</v>
      </c>
      <c r="G34">
        <v>6230</v>
      </c>
      <c r="H34">
        <v>33333</v>
      </c>
    </row>
    <row r="36" spans="1:8" x14ac:dyDescent="0.25">
      <c r="A36" s="30" t="s">
        <v>546</v>
      </c>
      <c r="G36">
        <v>5250</v>
      </c>
      <c r="H36">
        <v>22000</v>
      </c>
    </row>
    <row r="38" spans="1:8" x14ac:dyDescent="0.25">
      <c r="A38" s="30" t="s">
        <v>547</v>
      </c>
      <c r="G38">
        <v>5250</v>
      </c>
      <c r="H38">
        <v>22000</v>
      </c>
    </row>
    <row r="40" spans="1:8" x14ac:dyDescent="0.25">
      <c r="A40" s="30" t="s">
        <v>548</v>
      </c>
      <c r="G40">
        <v>6230</v>
      </c>
      <c r="H40">
        <v>25000</v>
      </c>
    </row>
    <row r="42" spans="1:8" x14ac:dyDescent="0.25">
      <c r="A42" s="30" t="s">
        <v>549</v>
      </c>
      <c r="G42">
        <v>5625</v>
      </c>
      <c r="H42">
        <v>29000</v>
      </c>
    </row>
    <row r="44" spans="1:8" x14ac:dyDescent="0.25">
      <c r="A44" s="30" t="s">
        <v>550</v>
      </c>
      <c r="G44">
        <v>6150</v>
      </c>
      <c r="H44">
        <v>27000</v>
      </c>
    </row>
    <row r="46" spans="1:8" x14ac:dyDescent="0.25">
      <c r="A46" s="30" t="s">
        <v>551</v>
      </c>
      <c r="G46">
        <v>5000</v>
      </c>
      <c r="H46">
        <v>24000</v>
      </c>
    </row>
    <row r="48" spans="1:8" x14ac:dyDescent="0.25">
      <c r="A48" s="30" t="s">
        <v>552</v>
      </c>
      <c r="G48">
        <v>5001</v>
      </c>
      <c r="H48">
        <v>23000</v>
      </c>
    </row>
    <row r="50" spans="1:24" x14ac:dyDescent="0.25">
      <c r="A50" s="30" t="s">
        <v>553</v>
      </c>
      <c r="G50">
        <v>5001</v>
      </c>
      <c r="H50">
        <v>24000</v>
      </c>
    </row>
    <row r="52" spans="1:24" x14ac:dyDescent="0.25">
      <c r="A52" s="30" t="s">
        <v>554</v>
      </c>
      <c r="G52">
        <v>5001</v>
      </c>
      <c r="H52">
        <v>30000</v>
      </c>
    </row>
    <row r="54" spans="1:24" x14ac:dyDescent="0.25">
      <c r="A54" s="30" t="s">
        <v>555</v>
      </c>
      <c r="G54">
        <v>5001</v>
      </c>
      <c r="H54">
        <v>19000</v>
      </c>
    </row>
    <row r="56" spans="1:24" x14ac:dyDescent="0.25">
      <c r="A56" s="30" t="s">
        <v>556</v>
      </c>
      <c r="K56" t="s">
        <v>582</v>
      </c>
      <c r="R56" t="s">
        <v>2006</v>
      </c>
      <c r="S56" t="s">
        <v>2010</v>
      </c>
      <c r="T56" t="s">
        <v>2011</v>
      </c>
    </row>
    <row r="57" spans="1:24" x14ac:dyDescent="0.25">
      <c r="K57" t="s">
        <v>576</v>
      </c>
      <c r="M57" t="s">
        <v>577</v>
      </c>
      <c r="N57">
        <v>75</v>
      </c>
      <c r="O57" t="s">
        <v>802</v>
      </c>
      <c r="R57">
        <f>N57-S57</f>
        <v>61</v>
      </c>
      <c r="S57">
        <v>14</v>
      </c>
      <c r="T57">
        <v>12</v>
      </c>
      <c r="V57" t="s">
        <v>2009</v>
      </c>
      <c r="W57" t="s">
        <v>2012</v>
      </c>
      <c r="X57">
        <f>S57/6</f>
        <v>2.3333333333333335</v>
      </c>
    </row>
    <row r="58" spans="1:24" x14ac:dyDescent="0.25">
      <c r="A58" s="30" t="s">
        <v>557</v>
      </c>
      <c r="G58">
        <v>5001</v>
      </c>
      <c r="H58">
        <v>18000</v>
      </c>
      <c r="K58" t="s">
        <v>578</v>
      </c>
      <c r="M58" s="35" t="s">
        <v>579</v>
      </c>
      <c r="N58">
        <v>75</v>
      </c>
      <c r="O58" t="s">
        <v>803</v>
      </c>
      <c r="R58">
        <v>7</v>
      </c>
      <c r="S58">
        <f>N58-R58</f>
        <v>68</v>
      </c>
      <c r="V58">
        <v>1997</v>
      </c>
    </row>
    <row r="59" spans="1:24" x14ac:dyDescent="0.25">
      <c r="K59" t="s">
        <v>581</v>
      </c>
      <c r="M59" s="36" t="s">
        <v>580</v>
      </c>
      <c r="N59">
        <v>82</v>
      </c>
      <c r="O59" t="s">
        <v>801</v>
      </c>
      <c r="R59">
        <v>35</v>
      </c>
      <c r="S59">
        <f>N59-R59</f>
        <v>47</v>
      </c>
    </row>
    <row r="60" spans="1:24" x14ac:dyDescent="0.25">
      <c r="A60" s="30" t="s">
        <v>558</v>
      </c>
      <c r="G60">
        <v>5001</v>
      </c>
      <c r="H60">
        <v>18000</v>
      </c>
    </row>
    <row r="61" spans="1:24" x14ac:dyDescent="0.25">
      <c r="K61" t="s">
        <v>2007</v>
      </c>
      <c r="M61" t="s">
        <v>2008</v>
      </c>
    </row>
    <row r="62" spans="1:24" x14ac:dyDescent="0.25">
      <c r="A62" s="30" t="s">
        <v>559</v>
      </c>
      <c r="G62">
        <v>5001</v>
      </c>
      <c r="H62">
        <v>18000</v>
      </c>
    </row>
    <row r="63" spans="1:24" x14ac:dyDescent="0.25">
      <c r="K63" t="s">
        <v>2010</v>
      </c>
    </row>
    <row r="64" spans="1:24" x14ac:dyDescent="0.25">
      <c r="A64" s="30" t="s">
        <v>560</v>
      </c>
      <c r="G64">
        <v>5001</v>
      </c>
      <c r="H64">
        <v>18000</v>
      </c>
      <c r="K64">
        <v>75</v>
      </c>
      <c r="M64" t="s">
        <v>2028</v>
      </c>
    </row>
    <row r="65" spans="1:13" x14ac:dyDescent="0.25">
      <c r="K65">
        <v>14</v>
      </c>
      <c r="M65" t="s">
        <v>576</v>
      </c>
    </row>
    <row r="66" spans="1:13" x14ac:dyDescent="0.25">
      <c r="A66" s="30" t="s">
        <v>561</v>
      </c>
      <c r="G66">
        <v>5556</v>
      </c>
      <c r="H66">
        <v>23000</v>
      </c>
      <c r="K66">
        <v>12</v>
      </c>
      <c r="M66" t="s">
        <v>2029</v>
      </c>
    </row>
    <row r="67" spans="1:13" x14ac:dyDescent="0.25">
      <c r="K67">
        <f>SUM(K64:K66)</f>
        <v>101</v>
      </c>
    </row>
    <row r="68" spans="1:13" x14ac:dyDescent="0.25">
      <c r="A68" s="30" t="s">
        <v>562</v>
      </c>
      <c r="G68">
        <v>5001</v>
      </c>
      <c r="H68">
        <v>21000</v>
      </c>
    </row>
    <row r="70" spans="1:13" x14ac:dyDescent="0.25">
      <c r="A70" s="30" t="s">
        <v>563</v>
      </c>
      <c r="G70">
        <v>5001</v>
      </c>
      <c r="H70">
        <v>20000</v>
      </c>
    </row>
    <row r="72" spans="1:13" x14ac:dyDescent="0.25">
      <c r="A72" s="30" t="s">
        <v>564</v>
      </c>
      <c r="G72">
        <v>5001</v>
      </c>
      <c r="H72">
        <v>23000</v>
      </c>
    </row>
    <row r="74" spans="1:13" x14ac:dyDescent="0.25">
      <c r="A74" s="30" t="s">
        <v>565</v>
      </c>
      <c r="G74">
        <v>5001</v>
      </c>
      <c r="H74">
        <v>19000</v>
      </c>
    </row>
    <row r="76" spans="1:13" x14ac:dyDescent="0.25">
      <c r="A76" s="30" t="s">
        <v>566</v>
      </c>
      <c r="G76">
        <v>5020</v>
      </c>
      <c r="H76">
        <v>19000</v>
      </c>
    </row>
    <row r="77" spans="1:13" ht="15.75" thickBot="1" x14ac:dyDescent="0.3">
      <c r="A77" s="54"/>
      <c r="B77" s="37"/>
      <c r="C77" s="37"/>
      <c r="D77" s="37"/>
      <c r="E77" s="37"/>
      <c r="F77" s="37"/>
      <c r="G77" s="37">
        <f>AVERAGE(G2:G76)</f>
        <v>5303.7142857142853</v>
      </c>
      <c r="H77" s="37">
        <f>AVERAGE(H2:H76)</f>
        <v>23980.942857142858</v>
      </c>
      <c r="I77" s="37">
        <f>H77/G77</f>
        <v>4.5215374670042561</v>
      </c>
      <c r="J77" s="37"/>
      <c r="K77" s="37"/>
      <c r="L77" s="37"/>
    </row>
    <row r="78" spans="1:13" x14ac:dyDescent="0.25">
      <c r="A78" s="30" t="s">
        <v>806</v>
      </c>
    </row>
    <row r="79" spans="1:13" x14ac:dyDescent="0.25">
      <c r="A79" s="32" t="s">
        <v>567</v>
      </c>
      <c r="E79">
        <v>49900</v>
      </c>
      <c r="G79">
        <f>50*75</f>
        <v>3750</v>
      </c>
      <c r="H79">
        <v>49900</v>
      </c>
    </row>
    <row r="80" spans="1:13" x14ac:dyDescent="0.25">
      <c r="A80" s="33"/>
    </row>
    <row r="81" spans="1:9" x14ac:dyDescent="0.25">
      <c r="A81" s="34" t="s">
        <v>568</v>
      </c>
      <c r="E81">
        <v>36000</v>
      </c>
      <c r="G81">
        <f>50*75</f>
        <v>3750</v>
      </c>
      <c r="H81">
        <v>36000</v>
      </c>
    </row>
    <row r="82" spans="1:9" x14ac:dyDescent="0.25">
      <c r="A82" s="33"/>
    </row>
    <row r="83" spans="1:9" x14ac:dyDescent="0.25">
      <c r="A83" s="32" t="s">
        <v>569</v>
      </c>
      <c r="E83">
        <v>42000</v>
      </c>
      <c r="G83">
        <f>50*75</f>
        <v>3750</v>
      </c>
      <c r="H83">
        <v>42000</v>
      </c>
    </row>
    <row r="84" spans="1:9" x14ac:dyDescent="0.25">
      <c r="A84" s="33"/>
    </row>
    <row r="85" spans="1:9" x14ac:dyDescent="0.25">
      <c r="A85" s="32" t="s">
        <v>570</v>
      </c>
      <c r="E85">
        <v>52250</v>
      </c>
      <c r="G85">
        <f>50*75</f>
        <v>3750</v>
      </c>
      <c r="H85">
        <v>52250</v>
      </c>
    </row>
    <row r="86" spans="1:9" x14ac:dyDescent="0.25">
      <c r="A86" s="33"/>
    </row>
    <row r="87" spans="1:9" x14ac:dyDescent="0.25">
      <c r="A87" s="32" t="s">
        <v>571</v>
      </c>
      <c r="E87">
        <v>54900</v>
      </c>
      <c r="G87">
        <f>50*75</f>
        <v>3750</v>
      </c>
      <c r="H87">
        <v>54900</v>
      </c>
    </row>
    <row r="88" spans="1:9" x14ac:dyDescent="0.25">
      <c r="A88" s="33"/>
    </row>
    <row r="89" spans="1:9" x14ac:dyDescent="0.25">
      <c r="A89" s="32" t="s">
        <v>572</v>
      </c>
      <c r="E89">
        <v>45000</v>
      </c>
      <c r="G89">
        <f>50*75</f>
        <v>3750</v>
      </c>
      <c r="H89">
        <v>45000</v>
      </c>
    </row>
    <row r="90" spans="1:9" x14ac:dyDescent="0.25">
      <c r="A90" s="33"/>
    </row>
    <row r="91" spans="1:9" x14ac:dyDescent="0.25">
      <c r="A91" s="32" t="s">
        <v>573</v>
      </c>
      <c r="E91">
        <v>55900</v>
      </c>
      <c r="G91">
        <f>50*75</f>
        <v>3750</v>
      </c>
      <c r="H91">
        <v>55900</v>
      </c>
    </row>
    <row r="92" spans="1:9" x14ac:dyDescent="0.25">
      <c r="A92" s="32"/>
      <c r="G92">
        <f>AVERAGE(G79:G91)</f>
        <v>3750</v>
      </c>
      <c r="H92">
        <f>AVERAGE(H79:H91)</f>
        <v>47992.857142857145</v>
      </c>
      <c r="I92">
        <f>H92/G92</f>
        <v>12.79809523809524</v>
      </c>
    </row>
    <row r="93" spans="1:9" x14ac:dyDescent="0.25">
      <c r="A93" s="33" t="s">
        <v>805</v>
      </c>
    </row>
    <row r="94" spans="1:9" x14ac:dyDescent="0.25">
      <c r="A94">
        <v>164</v>
      </c>
      <c r="C94" t="s">
        <v>804</v>
      </c>
      <c r="D94">
        <v>26500</v>
      </c>
    </row>
    <row r="95" spans="1:9" x14ac:dyDescent="0.25">
      <c r="A95">
        <v>165</v>
      </c>
      <c r="C95" t="s">
        <v>804</v>
      </c>
      <c r="D95">
        <v>23500</v>
      </c>
    </row>
    <row r="96" spans="1:9" x14ac:dyDescent="0.25">
      <c r="A96">
        <v>166</v>
      </c>
      <c r="C96" t="s">
        <v>804</v>
      </c>
      <c r="D96">
        <v>23500</v>
      </c>
    </row>
    <row r="97" spans="1:4" x14ac:dyDescent="0.25">
      <c r="A97">
        <v>167</v>
      </c>
      <c r="C97" t="s">
        <v>804</v>
      </c>
      <c r="D97">
        <v>23500</v>
      </c>
    </row>
    <row r="98" spans="1:4" x14ac:dyDescent="0.25">
      <c r="A98">
        <v>168</v>
      </c>
      <c r="C98" t="s">
        <v>804</v>
      </c>
      <c r="D98">
        <v>23500</v>
      </c>
    </row>
    <row r="99" spans="1:4" x14ac:dyDescent="0.25">
      <c r="A99">
        <v>169</v>
      </c>
      <c r="C99" t="s">
        <v>804</v>
      </c>
      <c r="D99">
        <v>29500</v>
      </c>
    </row>
    <row r="100" spans="1:4" x14ac:dyDescent="0.25">
      <c r="A100">
        <v>170</v>
      </c>
    </row>
    <row r="101" spans="1:4" x14ac:dyDescent="0.25">
      <c r="A101">
        <v>171</v>
      </c>
      <c r="C101">
        <v>2100</v>
      </c>
      <c r="D101">
        <v>24450</v>
      </c>
    </row>
    <row r="102" spans="1:4" x14ac:dyDescent="0.25">
      <c r="A102">
        <v>172</v>
      </c>
      <c r="C102">
        <v>2100</v>
      </c>
      <c r="D102">
        <v>24950</v>
      </c>
    </row>
    <row r="103" spans="1:4" x14ac:dyDescent="0.25">
      <c r="A103">
        <v>173</v>
      </c>
    </row>
    <row r="104" spans="1:4" x14ac:dyDescent="0.25">
      <c r="A104">
        <v>174</v>
      </c>
      <c r="C104">
        <v>2100</v>
      </c>
      <c r="D104">
        <v>23500</v>
      </c>
    </row>
    <row r="105" spans="1:4" x14ac:dyDescent="0.25">
      <c r="A105">
        <v>175</v>
      </c>
      <c r="C105">
        <v>2100</v>
      </c>
      <c r="D105">
        <v>24500</v>
      </c>
    </row>
    <row r="106" spans="1:4" x14ac:dyDescent="0.25">
      <c r="A106">
        <v>176</v>
      </c>
    </row>
    <row r="107" spans="1:4" x14ac:dyDescent="0.25">
      <c r="A107">
        <v>177</v>
      </c>
      <c r="C107">
        <v>2281</v>
      </c>
      <c r="D107">
        <v>28500</v>
      </c>
    </row>
    <row r="108" spans="1:4" x14ac:dyDescent="0.25">
      <c r="A108">
        <v>178</v>
      </c>
    </row>
    <row r="109" spans="1:4" x14ac:dyDescent="0.25">
      <c r="A109">
        <v>179</v>
      </c>
    </row>
    <row r="110" spans="1:4" x14ac:dyDescent="0.25">
      <c r="A110">
        <v>180</v>
      </c>
    </row>
    <row r="111" spans="1:4" x14ac:dyDescent="0.25">
      <c r="A111">
        <v>181</v>
      </c>
    </row>
    <row r="112" spans="1:4" x14ac:dyDescent="0.25">
      <c r="A112">
        <v>182</v>
      </c>
    </row>
    <row r="113" spans="1:4" x14ac:dyDescent="0.25">
      <c r="A113">
        <v>183</v>
      </c>
    </row>
    <row r="114" spans="1:4" x14ac:dyDescent="0.25">
      <c r="A114">
        <v>184</v>
      </c>
      <c r="C114">
        <v>2597</v>
      </c>
      <c r="D114">
        <v>28500</v>
      </c>
    </row>
    <row r="115" spans="1:4" x14ac:dyDescent="0.25">
      <c r="A115">
        <v>185</v>
      </c>
      <c r="C115">
        <v>2718</v>
      </c>
      <c r="D115">
        <v>28500</v>
      </c>
    </row>
    <row r="116" spans="1:4" x14ac:dyDescent="0.25">
      <c r="A116">
        <v>186</v>
      </c>
    </row>
    <row r="117" spans="1:4" x14ac:dyDescent="0.25">
      <c r="A117">
        <v>187</v>
      </c>
    </row>
    <row r="118" spans="1:4" x14ac:dyDescent="0.25">
      <c r="A118">
        <v>188</v>
      </c>
    </row>
    <row r="119" spans="1:4" x14ac:dyDescent="0.25">
      <c r="A119">
        <v>189</v>
      </c>
    </row>
    <row r="120" spans="1:4" x14ac:dyDescent="0.25">
      <c r="A120">
        <v>190</v>
      </c>
    </row>
    <row r="121" spans="1:4" x14ac:dyDescent="0.25">
      <c r="A121">
        <v>191</v>
      </c>
    </row>
    <row r="122" spans="1:4" x14ac:dyDescent="0.25">
      <c r="A122">
        <v>192</v>
      </c>
    </row>
    <row r="123" spans="1:4" x14ac:dyDescent="0.25">
      <c r="A123">
        <v>193</v>
      </c>
    </row>
    <row r="124" spans="1:4" x14ac:dyDescent="0.25">
      <c r="A124">
        <v>194</v>
      </c>
      <c r="C124">
        <v>2308</v>
      </c>
      <c r="D124">
        <v>24500</v>
      </c>
    </row>
    <row r="125" spans="1:4" x14ac:dyDescent="0.25">
      <c r="A125">
        <v>195</v>
      </c>
      <c r="C125">
        <v>2205</v>
      </c>
      <c r="D125">
        <v>24000</v>
      </c>
    </row>
    <row r="126" spans="1:4" x14ac:dyDescent="0.25">
      <c r="A126">
        <v>196</v>
      </c>
      <c r="C126">
        <v>2205</v>
      </c>
      <c r="D126">
        <v>24000</v>
      </c>
    </row>
    <row r="127" spans="1:4" x14ac:dyDescent="0.25">
      <c r="A127">
        <v>197</v>
      </c>
      <c r="C127">
        <v>2205</v>
      </c>
      <c r="D127">
        <v>24000</v>
      </c>
    </row>
    <row r="128" spans="1:4" x14ac:dyDescent="0.25">
      <c r="A128">
        <v>198</v>
      </c>
      <c r="C128">
        <v>2205</v>
      </c>
      <c r="D128">
        <v>24000</v>
      </c>
    </row>
    <row r="129" spans="1:4" x14ac:dyDescent="0.25">
      <c r="A129">
        <v>199</v>
      </c>
      <c r="C129">
        <v>2941</v>
      </c>
      <c r="D129">
        <v>28750</v>
      </c>
    </row>
    <row r="130" spans="1:4" x14ac:dyDescent="0.25">
      <c r="A130">
        <v>200</v>
      </c>
    </row>
    <row r="131" spans="1:4" x14ac:dyDescent="0.25">
      <c r="A131">
        <v>201</v>
      </c>
      <c r="C131">
        <v>2401</v>
      </c>
      <c r="D131">
        <v>27500</v>
      </c>
    </row>
    <row r="132" spans="1:4" x14ac:dyDescent="0.25">
      <c r="A132">
        <v>202</v>
      </c>
      <c r="C132">
        <v>2400</v>
      </c>
      <c r="D132">
        <v>27500</v>
      </c>
    </row>
    <row r="133" spans="1:4" x14ac:dyDescent="0.25">
      <c r="A133">
        <v>203</v>
      </c>
      <c r="C133">
        <v>2400</v>
      </c>
      <c r="D133">
        <v>27500</v>
      </c>
    </row>
    <row r="134" spans="1:4" x14ac:dyDescent="0.25">
      <c r="A134">
        <v>204</v>
      </c>
      <c r="C134">
        <v>2400</v>
      </c>
      <c r="D134">
        <v>27500</v>
      </c>
    </row>
    <row r="135" spans="1:4" x14ac:dyDescent="0.25">
      <c r="A135">
        <v>205</v>
      </c>
      <c r="C135">
        <v>2400</v>
      </c>
      <c r="D135">
        <v>27500</v>
      </c>
    </row>
    <row r="136" spans="1:4" x14ac:dyDescent="0.25">
      <c r="A136">
        <v>206</v>
      </c>
      <c r="C136">
        <v>2797</v>
      </c>
      <c r="D136">
        <v>27950</v>
      </c>
    </row>
    <row r="137" spans="1:4" x14ac:dyDescent="0.25">
      <c r="A137">
        <v>207</v>
      </c>
    </row>
    <row r="138" spans="1:4" x14ac:dyDescent="0.25">
      <c r="A138">
        <v>208</v>
      </c>
    </row>
    <row r="139" spans="1:4" x14ac:dyDescent="0.25">
      <c r="A139">
        <v>209</v>
      </c>
    </row>
    <row r="140" spans="1:4" x14ac:dyDescent="0.25">
      <c r="A140">
        <v>210</v>
      </c>
    </row>
    <row r="141" spans="1:4" x14ac:dyDescent="0.25">
      <c r="A141">
        <v>211</v>
      </c>
    </row>
    <row r="142" spans="1:4" x14ac:dyDescent="0.25">
      <c r="A142">
        <v>212</v>
      </c>
      <c r="C142">
        <v>2428</v>
      </c>
      <c r="D142">
        <v>28500</v>
      </c>
    </row>
    <row r="143" spans="1:4" x14ac:dyDescent="0.25">
      <c r="A143">
        <v>213</v>
      </c>
      <c r="C143">
        <v>2429</v>
      </c>
      <c r="D143">
        <v>28500</v>
      </c>
    </row>
    <row r="144" spans="1:4" x14ac:dyDescent="0.25">
      <c r="A144">
        <v>214</v>
      </c>
      <c r="C144">
        <v>2539</v>
      </c>
      <c r="D144">
        <v>28500</v>
      </c>
    </row>
    <row r="145" spans="1:4" x14ac:dyDescent="0.25">
      <c r="A145">
        <v>215</v>
      </c>
    </row>
    <row r="146" spans="1:4" x14ac:dyDescent="0.25">
      <c r="A146">
        <v>216</v>
      </c>
    </row>
    <row r="147" spans="1:4" x14ac:dyDescent="0.25">
      <c r="A147">
        <v>217</v>
      </c>
      <c r="C147">
        <v>2702</v>
      </c>
      <c r="D147">
        <v>28500</v>
      </c>
    </row>
    <row r="148" spans="1:4" x14ac:dyDescent="0.25">
      <c r="A148">
        <v>218</v>
      </c>
    </row>
    <row r="149" spans="1:4" x14ac:dyDescent="0.25">
      <c r="A149">
        <v>219</v>
      </c>
      <c r="C149">
        <v>2633</v>
      </c>
      <c r="D149">
        <v>32500</v>
      </c>
    </row>
    <row r="150" spans="1:4" x14ac:dyDescent="0.25">
      <c r="A150">
        <v>220</v>
      </c>
      <c r="C150">
        <v>2446</v>
      </c>
      <c r="D150">
        <v>27500</v>
      </c>
    </row>
    <row r="151" spans="1:4" x14ac:dyDescent="0.25">
      <c r="A151">
        <v>221</v>
      </c>
      <c r="C151">
        <v>2440</v>
      </c>
      <c r="D151">
        <v>27500</v>
      </c>
    </row>
    <row r="152" spans="1:4" x14ac:dyDescent="0.25">
      <c r="A152">
        <v>222</v>
      </c>
      <c r="C152">
        <v>2439</v>
      </c>
      <c r="D152">
        <v>27500</v>
      </c>
    </row>
    <row r="153" spans="1:4" x14ac:dyDescent="0.25">
      <c r="A153">
        <v>223</v>
      </c>
      <c r="C153">
        <v>3201</v>
      </c>
      <c r="D153">
        <v>28500</v>
      </c>
    </row>
    <row r="154" spans="1:4" x14ac:dyDescent="0.25">
      <c r="A154">
        <v>224</v>
      </c>
      <c r="C154">
        <v>3189</v>
      </c>
      <c r="D154">
        <v>28500</v>
      </c>
    </row>
    <row r="155" spans="1:4" x14ac:dyDescent="0.25">
      <c r="A155">
        <v>225</v>
      </c>
      <c r="C155">
        <v>2905</v>
      </c>
      <c r="D155">
        <v>28500</v>
      </c>
    </row>
    <row r="156" spans="1:4" x14ac:dyDescent="0.25">
      <c r="A156">
        <v>226</v>
      </c>
      <c r="C156">
        <v>2400</v>
      </c>
      <c r="D156">
        <v>23500</v>
      </c>
    </row>
    <row r="157" spans="1:4" x14ac:dyDescent="0.25">
      <c r="A157">
        <v>227</v>
      </c>
      <c r="C157">
        <v>2400</v>
      </c>
      <c r="D157">
        <v>23500</v>
      </c>
    </row>
    <row r="158" spans="1:4" x14ac:dyDescent="0.25">
      <c r="A158">
        <v>228</v>
      </c>
      <c r="C158">
        <v>2447</v>
      </c>
      <c r="D158">
        <v>25500</v>
      </c>
    </row>
    <row r="159" spans="1:4" x14ac:dyDescent="0.25">
      <c r="A159">
        <v>229</v>
      </c>
      <c r="C159">
        <v>2471</v>
      </c>
      <c r="D159">
        <v>25500</v>
      </c>
    </row>
    <row r="160" spans="1:4" x14ac:dyDescent="0.25">
      <c r="A160">
        <v>230</v>
      </c>
      <c r="C160">
        <v>2439</v>
      </c>
      <c r="D160">
        <v>25500</v>
      </c>
    </row>
    <row r="161" spans="1:4" x14ac:dyDescent="0.25">
      <c r="A161">
        <v>231</v>
      </c>
      <c r="C161">
        <v>2565</v>
      </c>
      <c r="D161">
        <v>26000</v>
      </c>
    </row>
    <row r="162" spans="1:4" x14ac:dyDescent="0.25">
      <c r="A162">
        <v>232</v>
      </c>
      <c r="C162">
        <v>2400</v>
      </c>
      <c r="D162">
        <v>25500</v>
      </c>
    </row>
    <row r="163" spans="1:4" x14ac:dyDescent="0.25">
      <c r="A163">
        <v>233</v>
      </c>
      <c r="C163">
        <v>2400</v>
      </c>
      <c r="D163">
        <v>25500</v>
      </c>
    </row>
    <row r="164" spans="1:4" x14ac:dyDescent="0.25">
      <c r="A164">
        <v>234</v>
      </c>
      <c r="C164">
        <v>2400</v>
      </c>
      <c r="D164">
        <v>25500</v>
      </c>
    </row>
    <row r="165" spans="1:4" x14ac:dyDescent="0.25">
      <c r="A165">
        <v>235</v>
      </c>
      <c r="C165">
        <v>2400</v>
      </c>
      <c r="D165">
        <v>25500</v>
      </c>
    </row>
    <row r="166" spans="1:4" x14ac:dyDescent="0.25">
      <c r="A166">
        <v>236</v>
      </c>
    </row>
    <row r="167" spans="1:4" x14ac:dyDescent="0.25">
      <c r="A167">
        <v>237</v>
      </c>
    </row>
    <row r="168" spans="1:4" x14ac:dyDescent="0.25">
      <c r="A168">
        <v>238</v>
      </c>
    </row>
    <row r="169" spans="1:4" x14ac:dyDescent="0.25">
      <c r="C169" t="s">
        <v>791</v>
      </c>
      <c r="D169">
        <f>COUNT(D94:D165)</f>
        <v>46</v>
      </c>
    </row>
    <row r="170" spans="1:4" x14ac:dyDescent="0.25">
      <c r="C170" t="s">
        <v>792</v>
      </c>
      <c r="D170">
        <f>AVERAGE(D94:D165)</f>
        <v>26382.608695652172</v>
      </c>
    </row>
    <row r="171" spans="1:4" x14ac:dyDescent="0.25">
      <c r="C171" t="s">
        <v>793</v>
      </c>
      <c r="D171">
        <f>MAX(D94:D165)</f>
        <v>32500</v>
      </c>
    </row>
    <row r="172" spans="1:4" x14ac:dyDescent="0.25">
      <c r="C172" t="s">
        <v>794</v>
      </c>
      <c r="D172">
        <f>MIN(D94:D165)</f>
        <v>23500</v>
      </c>
    </row>
    <row r="173" spans="1:4" x14ac:dyDescent="0.25">
      <c r="C173" t="s">
        <v>807</v>
      </c>
      <c r="D173">
        <f>AVERAGE(C101:C165)</f>
        <v>2463.4</v>
      </c>
    </row>
    <row r="174" spans="1:4" x14ac:dyDescent="0.25">
      <c r="C174" t="s">
        <v>808</v>
      </c>
      <c r="D174">
        <f>+D170/D173</f>
        <v>10.709835469534859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I18" sqref="I18"/>
    </sheetView>
  </sheetViews>
  <sheetFormatPr defaultRowHeight="15" x14ac:dyDescent="0.25"/>
  <sheetData>
    <row r="1" spans="1:10" x14ac:dyDescent="0.25">
      <c r="A1">
        <v>347</v>
      </c>
      <c r="B1" t="s">
        <v>608</v>
      </c>
      <c r="C1" t="s">
        <v>609</v>
      </c>
      <c r="D1">
        <v>19599</v>
      </c>
      <c r="F1">
        <v>347</v>
      </c>
      <c r="G1" t="s">
        <v>608</v>
      </c>
      <c r="H1">
        <f>35*85</f>
        <v>2975</v>
      </c>
      <c r="I1" t="s">
        <v>609</v>
      </c>
      <c r="J1">
        <v>19599</v>
      </c>
    </row>
    <row r="2" spans="1:10" x14ac:dyDescent="0.25">
      <c r="A2">
        <v>342</v>
      </c>
      <c r="B2" t="s">
        <v>610</v>
      </c>
      <c r="C2" t="s">
        <v>609</v>
      </c>
      <c r="D2">
        <v>25500</v>
      </c>
      <c r="F2">
        <v>342</v>
      </c>
      <c r="G2" t="s">
        <v>610</v>
      </c>
      <c r="H2">
        <f>35*65</f>
        <v>2275</v>
      </c>
      <c r="I2" t="s">
        <v>609</v>
      </c>
      <c r="J2">
        <v>25500</v>
      </c>
    </row>
    <row r="3" spans="1:10" x14ac:dyDescent="0.25">
      <c r="A3">
        <v>449</v>
      </c>
      <c r="B3" t="s">
        <v>611</v>
      </c>
      <c r="C3" t="s">
        <v>612</v>
      </c>
      <c r="D3">
        <v>61500</v>
      </c>
      <c r="F3">
        <v>97</v>
      </c>
      <c r="G3" t="s">
        <v>613</v>
      </c>
      <c r="H3">
        <f>31*65</f>
        <v>2015</v>
      </c>
      <c r="I3" t="s">
        <v>609</v>
      </c>
      <c r="J3">
        <v>17500</v>
      </c>
    </row>
    <row r="4" spans="1:10" x14ac:dyDescent="0.25">
      <c r="A4">
        <v>97</v>
      </c>
      <c r="B4" t="s">
        <v>613</v>
      </c>
      <c r="C4" t="s">
        <v>609</v>
      </c>
      <c r="D4">
        <v>17500</v>
      </c>
      <c r="F4">
        <v>346</v>
      </c>
      <c r="G4" t="s">
        <v>96</v>
      </c>
      <c r="I4" t="s">
        <v>609</v>
      </c>
      <c r="J4" s="13">
        <v>23500</v>
      </c>
    </row>
    <row r="5" spans="1:10" x14ac:dyDescent="0.25">
      <c r="A5">
        <v>346</v>
      </c>
      <c r="B5" t="s">
        <v>96</v>
      </c>
      <c r="C5" t="s">
        <v>609</v>
      </c>
      <c r="D5" s="13">
        <v>23500</v>
      </c>
      <c r="F5">
        <v>145</v>
      </c>
      <c r="G5" t="s">
        <v>616</v>
      </c>
      <c r="H5">
        <f>33*65</f>
        <v>2145</v>
      </c>
      <c r="I5" t="s">
        <v>232</v>
      </c>
      <c r="J5">
        <v>18000</v>
      </c>
    </row>
    <row r="6" spans="1:10" x14ac:dyDescent="0.25">
      <c r="A6">
        <v>514</v>
      </c>
      <c r="B6" t="s">
        <v>614</v>
      </c>
      <c r="C6" t="s">
        <v>612</v>
      </c>
      <c r="D6">
        <v>55000</v>
      </c>
      <c r="F6">
        <v>140</v>
      </c>
      <c r="G6" t="s">
        <v>610</v>
      </c>
      <c r="H6">
        <f>36*65</f>
        <v>2340</v>
      </c>
      <c r="I6" t="s">
        <v>609</v>
      </c>
      <c r="J6">
        <v>20000</v>
      </c>
    </row>
    <row r="7" spans="1:10" x14ac:dyDescent="0.25">
      <c r="A7">
        <v>141</v>
      </c>
      <c r="B7" t="s">
        <v>615</v>
      </c>
      <c r="C7" t="s">
        <v>612</v>
      </c>
      <c r="D7">
        <v>85000</v>
      </c>
      <c r="F7">
        <v>228</v>
      </c>
      <c r="G7" t="s">
        <v>617</v>
      </c>
      <c r="H7">
        <f>35*64</f>
        <v>2240</v>
      </c>
      <c r="I7" t="s">
        <v>609</v>
      </c>
      <c r="J7">
        <v>25000</v>
      </c>
    </row>
    <row r="8" spans="1:10" x14ac:dyDescent="0.25">
      <c r="A8">
        <v>145</v>
      </c>
      <c r="B8" t="s">
        <v>616</v>
      </c>
      <c r="C8" t="s">
        <v>232</v>
      </c>
      <c r="D8">
        <v>18000</v>
      </c>
      <c r="F8">
        <v>95</v>
      </c>
      <c r="G8" t="s">
        <v>613</v>
      </c>
      <c r="H8">
        <f>31*65</f>
        <v>2015</v>
      </c>
      <c r="I8" t="s">
        <v>609</v>
      </c>
      <c r="J8">
        <v>21000</v>
      </c>
    </row>
    <row r="9" spans="1:10" x14ac:dyDescent="0.25">
      <c r="A9">
        <v>140</v>
      </c>
      <c r="B9" t="s">
        <v>610</v>
      </c>
      <c r="C9" t="s">
        <v>609</v>
      </c>
      <c r="D9">
        <v>20000</v>
      </c>
      <c r="F9">
        <v>223</v>
      </c>
      <c r="G9" t="s">
        <v>618</v>
      </c>
      <c r="H9">
        <f>37*65</f>
        <v>2405</v>
      </c>
      <c r="I9" t="s">
        <v>609</v>
      </c>
      <c r="J9">
        <v>30000</v>
      </c>
    </row>
    <row r="10" spans="1:10" x14ac:dyDescent="0.25">
      <c r="A10">
        <v>102</v>
      </c>
      <c r="B10" t="s">
        <v>611</v>
      </c>
      <c r="C10" t="s">
        <v>612</v>
      </c>
      <c r="D10">
        <v>59900</v>
      </c>
      <c r="F10">
        <v>216</v>
      </c>
      <c r="G10" t="s">
        <v>611</v>
      </c>
      <c r="H10">
        <f>40*65</f>
        <v>2600</v>
      </c>
      <c r="I10" t="s">
        <v>609</v>
      </c>
      <c r="J10">
        <v>35500</v>
      </c>
    </row>
    <row r="11" spans="1:10" x14ac:dyDescent="0.25">
      <c r="A11">
        <v>228</v>
      </c>
      <c r="B11" t="s">
        <v>617</v>
      </c>
      <c r="C11" t="s">
        <v>609</v>
      </c>
      <c r="D11">
        <v>25000</v>
      </c>
      <c r="F11">
        <v>523</v>
      </c>
      <c r="G11" t="s">
        <v>619</v>
      </c>
      <c r="H11">
        <f>35*63</f>
        <v>2205</v>
      </c>
      <c r="I11" t="s">
        <v>609</v>
      </c>
      <c r="J11">
        <v>17900</v>
      </c>
    </row>
    <row r="12" spans="1:10" x14ac:dyDescent="0.25">
      <c r="A12">
        <v>318</v>
      </c>
      <c r="B12" t="s">
        <v>611</v>
      </c>
      <c r="C12" t="s">
        <v>612</v>
      </c>
      <c r="D12">
        <v>56900</v>
      </c>
    </row>
    <row r="13" spans="1:10" x14ac:dyDescent="0.25">
      <c r="A13">
        <v>401</v>
      </c>
      <c r="B13" t="s">
        <v>96</v>
      </c>
      <c r="C13" t="s">
        <v>612</v>
      </c>
      <c r="D13" t="s">
        <v>96</v>
      </c>
      <c r="H13" t="s">
        <v>791</v>
      </c>
      <c r="I13">
        <f>COUNT(J1:J11)</f>
        <v>11</v>
      </c>
    </row>
    <row r="14" spans="1:10" x14ac:dyDescent="0.25">
      <c r="A14">
        <v>196</v>
      </c>
      <c r="B14" t="s">
        <v>96</v>
      </c>
      <c r="C14" t="s">
        <v>612</v>
      </c>
      <c r="D14">
        <v>59900</v>
      </c>
      <c r="H14" t="s">
        <v>792</v>
      </c>
      <c r="I14">
        <f>AVERAGE(J1:J11)</f>
        <v>23045.363636363636</v>
      </c>
    </row>
    <row r="15" spans="1:10" x14ac:dyDescent="0.25">
      <c r="A15">
        <v>431</v>
      </c>
      <c r="B15" t="s">
        <v>96</v>
      </c>
      <c r="C15" t="s">
        <v>612</v>
      </c>
      <c r="D15">
        <v>54000</v>
      </c>
      <c r="H15" t="s">
        <v>860</v>
      </c>
      <c r="I15">
        <f>MAX(J1:J11)</f>
        <v>35500</v>
      </c>
    </row>
    <row r="16" spans="1:10" x14ac:dyDescent="0.25">
      <c r="A16">
        <v>234</v>
      </c>
      <c r="B16" t="s">
        <v>96</v>
      </c>
      <c r="C16" t="s">
        <v>612</v>
      </c>
      <c r="D16">
        <v>53900</v>
      </c>
      <c r="H16" t="s">
        <v>861</v>
      </c>
      <c r="I16">
        <f>MIN(J1:J11)</f>
        <v>17500</v>
      </c>
    </row>
    <row r="17" spans="1:9" x14ac:dyDescent="0.25">
      <c r="A17">
        <v>185</v>
      </c>
      <c r="B17" t="s">
        <v>288</v>
      </c>
      <c r="C17" t="s">
        <v>612</v>
      </c>
      <c r="D17">
        <v>55500</v>
      </c>
      <c r="H17" t="s">
        <v>866</v>
      </c>
      <c r="I17">
        <f>AVERAGE(H1:H11)</f>
        <v>2321.5</v>
      </c>
    </row>
    <row r="18" spans="1:9" x14ac:dyDescent="0.25">
      <c r="A18">
        <v>95</v>
      </c>
      <c r="B18" t="s">
        <v>613</v>
      </c>
      <c r="C18" t="s">
        <v>609</v>
      </c>
      <c r="D18">
        <v>21000</v>
      </c>
      <c r="H18" t="s">
        <v>808</v>
      </c>
      <c r="I18">
        <f>I14/I17</f>
        <v>9.9269281224913364</v>
      </c>
    </row>
    <row r="19" spans="1:9" x14ac:dyDescent="0.25">
      <c r="A19">
        <v>223</v>
      </c>
      <c r="B19" t="s">
        <v>618</v>
      </c>
      <c r="C19" t="s">
        <v>609</v>
      </c>
      <c r="D19">
        <v>30000</v>
      </c>
    </row>
    <row r="20" spans="1:9" x14ac:dyDescent="0.25">
      <c r="A20">
        <v>333</v>
      </c>
      <c r="B20" t="s">
        <v>611</v>
      </c>
      <c r="C20" t="s">
        <v>612</v>
      </c>
      <c r="D20">
        <v>63000</v>
      </c>
    </row>
    <row r="21" spans="1:9" x14ac:dyDescent="0.25">
      <c r="A21">
        <v>216</v>
      </c>
      <c r="B21" t="s">
        <v>611</v>
      </c>
      <c r="C21" t="s">
        <v>609</v>
      </c>
      <c r="D21">
        <v>35500</v>
      </c>
    </row>
    <row r="22" spans="1:9" x14ac:dyDescent="0.25">
      <c r="A22">
        <v>523</v>
      </c>
      <c r="B22" t="s">
        <v>619</v>
      </c>
      <c r="C22" t="s">
        <v>609</v>
      </c>
      <c r="D22">
        <v>17900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8" sqref="E8"/>
    </sheetView>
  </sheetViews>
  <sheetFormatPr defaultRowHeight="15" x14ac:dyDescent="0.25"/>
  <sheetData>
    <row r="1" spans="1:5" x14ac:dyDescent="0.25">
      <c r="A1" t="s">
        <v>878</v>
      </c>
    </row>
    <row r="3" spans="1:5" x14ac:dyDescent="0.25">
      <c r="A3" t="s">
        <v>607</v>
      </c>
      <c r="C3">
        <v>48000</v>
      </c>
      <c r="E3">
        <v>3500</v>
      </c>
    </row>
    <row r="4" spans="1:5" x14ac:dyDescent="0.25">
      <c r="A4" t="s">
        <v>606</v>
      </c>
      <c r="C4">
        <v>47500</v>
      </c>
      <c r="E4">
        <v>3500</v>
      </c>
    </row>
    <row r="5" spans="1:5" x14ac:dyDescent="0.25">
      <c r="A5" t="s">
        <v>606</v>
      </c>
      <c r="C5" s="6">
        <v>50000</v>
      </c>
      <c r="E5">
        <v>2600</v>
      </c>
    </row>
    <row r="7" spans="1:5" x14ac:dyDescent="0.25">
      <c r="A7" t="s">
        <v>791</v>
      </c>
      <c r="C7">
        <v>3</v>
      </c>
    </row>
    <row r="8" spans="1:5" x14ac:dyDescent="0.25">
      <c r="A8" t="s">
        <v>792</v>
      </c>
      <c r="C8">
        <f>AVERAGE(C3:C5)</f>
        <v>48500</v>
      </c>
      <c r="E8">
        <f>AVERAGE(E3:E5)</f>
        <v>3200</v>
      </c>
    </row>
    <row r="9" spans="1:5" x14ac:dyDescent="0.25">
      <c r="A9" t="s">
        <v>860</v>
      </c>
      <c r="C9">
        <f>MAX(C3:C5)</f>
        <v>50000</v>
      </c>
    </row>
    <row r="10" spans="1:5" x14ac:dyDescent="0.25">
      <c r="A10" t="s">
        <v>861</v>
      </c>
      <c r="C10">
        <f>MIN(C3:C5)</f>
        <v>47500</v>
      </c>
    </row>
  </sheetData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46" workbookViewId="0">
      <selection activeCell="I66" sqref="I66"/>
    </sheetView>
  </sheetViews>
  <sheetFormatPr defaultRowHeight="15" x14ac:dyDescent="0.25"/>
  <sheetData>
    <row r="1" spans="1:3" x14ac:dyDescent="0.25">
      <c r="A1" t="s">
        <v>644</v>
      </c>
    </row>
    <row r="3" spans="1:3" x14ac:dyDescent="0.25">
      <c r="A3" s="1" t="s">
        <v>638</v>
      </c>
    </row>
    <row r="5" spans="1:3" x14ac:dyDescent="0.25">
      <c r="A5" s="41">
        <v>58000</v>
      </c>
      <c r="C5" t="s">
        <v>587</v>
      </c>
    </row>
    <row r="7" spans="1:3" x14ac:dyDescent="0.25">
      <c r="A7" s="1" t="s">
        <v>639</v>
      </c>
    </row>
    <row r="8" spans="1:3" x14ac:dyDescent="0.25">
      <c r="A8" t="s">
        <v>640</v>
      </c>
    </row>
    <row r="9" spans="1:3" x14ac:dyDescent="0.25">
      <c r="A9" s="38" t="s">
        <v>641</v>
      </c>
    </row>
    <row r="11" spans="1:3" x14ac:dyDescent="0.25">
      <c r="A11" s="1" t="s">
        <v>642</v>
      </c>
    </row>
    <row r="13" spans="1:3" x14ac:dyDescent="0.25">
      <c r="A13" s="41">
        <v>38000</v>
      </c>
      <c r="C13" t="s">
        <v>643</v>
      </c>
    </row>
    <row r="15" spans="1:3" x14ac:dyDescent="0.25">
      <c r="A15" s="1" t="s">
        <v>639</v>
      </c>
    </row>
    <row r="16" spans="1:3" x14ac:dyDescent="0.25">
      <c r="A16" t="s">
        <v>640</v>
      </c>
    </row>
    <row r="17" spans="1:3" x14ac:dyDescent="0.25">
      <c r="A17" s="38" t="s">
        <v>641</v>
      </c>
    </row>
    <row r="19" spans="1:3" x14ac:dyDescent="0.25">
      <c r="A19" s="1" t="s">
        <v>645</v>
      </c>
    </row>
    <row r="21" spans="1:3" x14ac:dyDescent="0.25">
      <c r="A21" s="41">
        <v>30000</v>
      </c>
      <c r="C21" t="s">
        <v>221</v>
      </c>
    </row>
    <row r="23" spans="1:3" x14ac:dyDescent="0.25">
      <c r="A23" s="1" t="s">
        <v>639</v>
      </c>
    </row>
    <row r="24" spans="1:3" x14ac:dyDescent="0.25">
      <c r="A24" t="s">
        <v>640</v>
      </c>
    </row>
    <row r="25" spans="1:3" x14ac:dyDescent="0.25">
      <c r="A25" s="38" t="s">
        <v>641</v>
      </c>
    </row>
    <row r="27" spans="1:3" x14ac:dyDescent="0.25">
      <c r="A27" s="1" t="s">
        <v>646</v>
      </c>
    </row>
    <row r="29" spans="1:3" x14ac:dyDescent="0.25">
      <c r="A29" s="41">
        <v>30000</v>
      </c>
      <c r="C29" t="s">
        <v>587</v>
      </c>
    </row>
    <row r="31" spans="1:3" x14ac:dyDescent="0.25">
      <c r="A31" s="1" t="s">
        <v>639</v>
      </c>
    </row>
    <row r="32" spans="1:3" x14ac:dyDescent="0.25">
      <c r="A32" t="s">
        <v>640</v>
      </c>
    </row>
    <row r="33" spans="1:3" x14ac:dyDescent="0.25">
      <c r="A33" s="38" t="s">
        <v>641</v>
      </c>
    </row>
    <row r="35" spans="1:3" x14ac:dyDescent="0.25">
      <c r="A35" s="1" t="s">
        <v>647</v>
      </c>
    </row>
    <row r="37" spans="1:3" x14ac:dyDescent="0.25">
      <c r="A37" s="41">
        <v>30000</v>
      </c>
      <c r="C37" t="s">
        <v>587</v>
      </c>
    </row>
    <row r="39" spans="1:3" x14ac:dyDescent="0.25">
      <c r="A39" s="1" t="s">
        <v>639</v>
      </c>
    </row>
    <row r="40" spans="1:3" x14ac:dyDescent="0.25">
      <c r="A40" t="s">
        <v>640</v>
      </c>
    </row>
    <row r="41" spans="1:3" x14ac:dyDescent="0.25">
      <c r="A41" s="38" t="s">
        <v>641</v>
      </c>
    </row>
    <row r="43" spans="1:3" x14ac:dyDescent="0.25">
      <c r="A43" s="1" t="s">
        <v>648</v>
      </c>
    </row>
    <row r="45" spans="1:3" x14ac:dyDescent="0.25">
      <c r="A45" s="41">
        <v>28500</v>
      </c>
      <c r="C45" t="s">
        <v>587</v>
      </c>
    </row>
    <row r="47" spans="1:3" x14ac:dyDescent="0.25">
      <c r="A47" s="1" t="s">
        <v>639</v>
      </c>
    </row>
    <row r="48" spans="1:3" x14ac:dyDescent="0.25">
      <c r="A48" t="s">
        <v>640</v>
      </c>
    </row>
    <row r="49" spans="1:9" x14ac:dyDescent="0.25">
      <c r="A49" s="38" t="s">
        <v>641</v>
      </c>
    </row>
    <row r="51" spans="1:9" x14ac:dyDescent="0.25">
      <c r="A51" s="1" t="s">
        <v>649</v>
      </c>
      <c r="H51">
        <v>1033</v>
      </c>
      <c r="I51">
        <v>58000</v>
      </c>
    </row>
    <row r="52" spans="1:9" x14ac:dyDescent="0.25">
      <c r="H52">
        <v>1038</v>
      </c>
      <c r="I52">
        <v>38000</v>
      </c>
    </row>
    <row r="53" spans="1:9" x14ac:dyDescent="0.25">
      <c r="A53" s="41">
        <v>27000</v>
      </c>
      <c r="C53" t="s">
        <v>587</v>
      </c>
      <c r="H53">
        <v>308</v>
      </c>
      <c r="I53">
        <v>30000</v>
      </c>
    </row>
    <row r="54" spans="1:9" x14ac:dyDescent="0.25">
      <c r="H54">
        <v>27</v>
      </c>
      <c r="I54">
        <v>30000</v>
      </c>
    </row>
    <row r="55" spans="1:9" x14ac:dyDescent="0.25">
      <c r="A55" s="1" t="s">
        <v>639</v>
      </c>
      <c r="H55">
        <v>109</v>
      </c>
      <c r="I55">
        <v>30000</v>
      </c>
    </row>
    <row r="56" spans="1:9" x14ac:dyDescent="0.25">
      <c r="A56" t="s">
        <v>640</v>
      </c>
      <c r="H56">
        <v>153</v>
      </c>
      <c r="I56">
        <v>28500</v>
      </c>
    </row>
    <row r="57" spans="1:9" x14ac:dyDescent="0.25">
      <c r="A57" s="38" t="s">
        <v>641</v>
      </c>
      <c r="H57">
        <v>41</v>
      </c>
      <c r="I57">
        <v>27000</v>
      </c>
    </row>
    <row r="58" spans="1:9" x14ac:dyDescent="0.25">
      <c r="H58">
        <v>568</v>
      </c>
      <c r="I58">
        <v>25000</v>
      </c>
    </row>
    <row r="59" spans="1:9" x14ac:dyDescent="0.25">
      <c r="A59" s="1" t="s">
        <v>650</v>
      </c>
      <c r="H59">
        <v>928</v>
      </c>
      <c r="I59">
        <v>26000</v>
      </c>
    </row>
    <row r="60" spans="1:9" x14ac:dyDescent="0.25">
      <c r="H60">
        <v>184</v>
      </c>
      <c r="I60">
        <v>32000</v>
      </c>
    </row>
    <row r="61" spans="1:9" x14ac:dyDescent="0.25">
      <c r="A61" s="41">
        <v>25000</v>
      </c>
      <c r="C61" t="s">
        <v>587</v>
      </c>
    </row>
    <row r="62" spans="1:9" x14ac:dyDescent="0.25">
      <c r="H62" t="s">
        <v>791</v>
      </c>
      <c r="I62">
        <f>COUNT(I51:I60)</f>
        <v>10</v>
      </c>
    </row>
    <row r="63" spans="1:9" x14ac:dyDescent="0.25">
      <c r="A63" s="1" t="s">
        <v>639</v>
      </c>
      <c r="H63" t="s">
        <v>859</v>
      </c>
      <c r="I63">
        <f>AVERAGE(I51:I60)</f>
        <v>32450</v>
      </c>
    </row>
    <row r="64" spans="1:9" x14ac:dyDescent="0.25">
      <c r="A64" t="s">
        <v>640</v>
      </c>
      <c r="H64" t="s">
        <v>860</v>
      </c>
      <c r="I64">
        <f>MAX(I51:I60)</f>
        <v>58000</v>
      </c>
    </row>
    <row r="65" spans="1:9" x14ac:dyDescent="0.25">
      <c r="A65" s="38" t="s">
        <v>641</v>
      </c>
      <c r="H65" t="s">
        <v>861</v>
      </c>
      <c r="I65">
        <f>MIN(I51:I60)</f>
        <v>25000</v>
      </c>
    </row>
    <row r="67" spans="1:9" x14ac:dyDescent="0.25">
      <c r="A67" t="s">
        <v>652</v>
      </c>
      <c r="B67" t="s">
        <v>653</v>
      </c>
      <c r="C67">
        <v>26000</v>
      </c>
      <c r="D67" t="s">
        <v>587</v>
      </c>
    </row>
    <row r="68" spans="1:9" x14ac:dyDescent="0.25">
      <c r="A68" t="s">
        <v>655</v>
      </c>
      <c r="B68" t="s">
        <v>653</v>
      </c>
      <c r="C68">
        <v>32000</v>
      </c>
      <c r="D68" t="s">
        <v>232</v>
      </c>
    </row>
  </sheetData>
  <hyperlinks>
    <hyperlink ref="A3" r:id="rId1" display="http://www.century21.com/property/3710-s-goldfield-rd-1033-apache-junction-az-85119-C2124686706-A10921389"/>
    <hyperlink ref="A7" r:id="rId2" display="http://www.century21.com/property/3710-s-goldfield-rd-1033-apache-junction-az-85119-C2124686706-A10921389"/>
    <hyperlink ref="A11" r:id="rId3" display="http://www.century21.com/property/3710-s-goldfield-rd-1038-apache-junction-az-85119-C2123698614-A10921389"/>
    <hyperlink ref="A15" r:id="rId4" display="http://www.century21.com/property/3710-s-goldfield-rd-1038-apache-junction-az-85119-C2123698614-A10921389"/>
    <hyperlink ref="A19" r:id="rId5" display="http://www.century21.com/property/3710-s-goldfield-rd-308-apache-junction-az-85119-C2121333741-A10921389"/>
    <hyperlink ref="A23" r:id="rId6" display="http://www.century21.com/property/3710-s-goldfield-rd-308-apache-junction-az-85119-C2121333741-A10921389"/>
    <hyperlink ref="A27" r:id="rId7" display="http://www.century21.com/property/3710-s-goldfield-rd-27-apache-junction-az-85119-C2121181409-A10921389"/>
    <hyperlink ref="A31" r:id="rId8" display="http://www.century21.com/property/3710-s-goldfield-rd-27-apache-junction-az-85119-C2121181409-A10921389"/>
    <hyperlink ref="A35" r:id="rId9" display="http://www.century21.com/property/3710-s-goldfield-109-apache-junction-az-85119-C2123064771-A10921389"/>
    <hyperlink ref="A39" r:id="rId10" display="http://www.century21.com/property/3710-s-goldfield-109-apache-junction-az-85119-C2123064771-A10921389"/>
    <hyperlink ref="A43" r:id="rId11" display="http://www.century21.com/property/3710-s-goldfield-rd-153-apache-junction-az-85119-C2124670726-A10921389"/>
    <hyperlink ref="A47" r:id="rId12" display="http://www.century21.com/property/3710-s-goldfield-rd-153-apache-junction-az-85119-C2124670726-A10921389"/>
    <hyperlink ref="A51" r:id="rId13" display="http://www.century21.com/property/3710-s-goldfield-rd-41-apache-junction-az-85119-C2122934014-A10921389"/>
    <hyperlink ref="A55" r:id="rId14" display="http://www.century21.com/property/3710-s-goldfield-rd-41-apache-junction-az-85119-C2122934014-A10921389"/>
    <hyperlink ref="A59" r:id="rId15" display="http://www.century21.com/property/3710-s-goldfield-rd-568-apache-junction-az-85119-C2123083410-A10921389"/>
    <hyperlink ref="A63" r:id="rId16" display="http://www.century21.com/property/3710-s-goldfield-rd-568-apache-junction-az-85119-C2123083410-A10921389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C2" sqref="C2"/>
    </sheetView>
  </sheetViews>
  <sheetFormatPr defaultRowHeight="15" x14ac:dyDescent="0.25"/>
  <sheetData>
    <row r="1" spans="1:3" x14ac:dyDescent="0.25">
      <c r="A1" t="s">
        <v>660</v>
      </c>
      <c r="B1" t="s">
        <v>661</v>
      </c>
      <c r="C1">
        <v>42000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opLeftCell="A31" workbookViewId="0">
      <selection activeCell="D64" sqref="D64"/>
    </sheetView>
  </sheetViews>
  <sheetFormatPr defaultRowHeight="15" x14ac:dyDescent="0.25"/>
  <cols>
    <col min="8" max="8" width="14.7109375" customWidth="1"/>
  </cols>
  <sheetData>
    <row r="1" spans="1:8" ht="30" x14ac:dyDescent="0.25">
      <c r="A1" s="200"/>
      <c r="B1" s="199" t="s">
        <v>232</v>
      </c>
      <c r="C1" s="199" t="s">
        <v>667</v>
      </c>
      <c r="D1" s="199" t="s">
        <v>668</v>
      </c>
      <c r="E1" s="43" t="s">
        <v>669</v>
      </c>
      <c r="F1" s="199" t="s">
        <v>671</v>
      </c>
      <c r="G1" s="199" t="s">
        <v>672</v>
      </c>
      <c r="H1" s="199" t="s">
        <v>673</v>
      </c>
    </row>
    <row r="2" spans="1:8" ht="30" x14ac:dyDescent="0.25">
      <c r="A2" s="200"/>
      <c r="B2" s="199"/>
      <c r="C2" s="199"/>
      <c r="D2" s="199"/>
      <c r="E2" s="43" t="s">
        <v>670</v>
      </c>
      <c r="F2" s="199"/>
      <c r="G2" s="199"/>
      <c r="H2" s="199"/>
    </row>
    <row r="3" spans="1:8" ht="30" x14ac:dyDescent="0.25">
      <c r="A3" s="197"/>
      <c r="B3" s="198">
        <v>303</v>
      </c>
      <c r="C3" s="27" t="s">
        <v>674</v>
      </c>
      <c r="D3" s="197" t="s">
        <v>676</v>
      </c>
      <c r="E3" s="197" t="s">
        <v>677</v>
      </c>
      <c r="F3" s="197" t="s">
        <v>677</v>
      </c>
      <c r="G3" s="197" t="s">
        <v>678</v>
      </c>
      <c r="H3" s="196">
        <v>54000</v>
      </c>
    </row>
    <row r="4" spans="1:8" x14ac:dyDescent="0.25">
      <c r="A4" s="197"/>
      <c r="B4" s="198"/>
      <c r="C4" s="27" t="s">
        <v>675</v>
      </c>
      <c r="D4" s="197"/>
      <c r="E4" s="197"/>
      <c r="F4" s="197"/>
      <c r="G4" s="197"/>
      <c r="H4" s="196"/>
    </row>
    <row r="5" spans="1:8" ht="30" x14ac:dyDescent="0.25">
      <c r="A5" s="197"/>
      <c r="B5" s="198">
        <v>1292</v>
      </c>
      <c r="C5" s="27" t="s">
        <v>674</v>
      </c>
      <c r="D5" s="197" t="s">
        <v>680</v>
      </c>
      <c r="E5" s="197" t="s">
        <v>677</v>
      </c>
      <c r="F5" s="197" t="s">
        <v>677</v>
      </c>
      <c r="G5" s="197" t="s">
        <v>681</v>
      </c>
      <c r="H5" s="196">
        <v>38000</v>
      </c>
    </row>
    <row r="6" spans="1:8" x14ac:dyDescent="0.25">
      <c r="A6" s="197"/>
      <c r="B6" s="198"/>
      <c r="C6" s="27" t="s">
        <v>679</v>
      </c>
      <c r="D6" s="197"/>
      <c r="E6" s="197"/>
      <c r="F6" s="197"/>
      <c r="G6" s="197"/>
      <c r="H6" s="196"/>
    </row>
    <row r="7" spans="1:8" ht="30" x14ac:dyDescent="0.25">
      <c r="A7" s="27"/>
      <c r="B7" s="44">
        <v>986</v>
      </c>
      <c r="C7" s="27" t="s">
        <v>682</v>
      </c>
      <c r="D7" s="27" t="s">
        <v>676</v>
      </c>
      <c r="E7" s="27" t="s">
        <v>677</v>
      </c>
      <c r="F7" s="27" t="s">
        <v>683</v>
      </c>
      <c r="G7" s="27" t="s">
        <v>678</v>
      </c>
      <c r="H7" s="45">
        <v>45000</v>
      </c>
    </row>
    <row r="8" spans="1:8" ht="30" x14ac:dyDescent="0.25">
      <c r="A8" s="197"/>
      <c r="B8" s="198">
        <v>213</v>
      </c>
      <c r="C8" s="27" t="s">
        <v>684</v>
      </c>
      <c r="D8" s="197" t="s">
        <v>685</v>
      </c>
      <c r="E8" s="197" t="s">
        <v>677</v>
      </c>
      <c r="F8" s="197" t="s">
        <v>677</v>
      </c>
      <c r="G8" s="197" t="s">
        <v>678</v>
      </c>
      <c r="H8" s="196">
        <v>42000</v>
      </c>
    </row>
    <row r="9" spans="1:8" x14ac:dyDescent="0.25">
      <c r="A9" s="197"/>
      <c r="B9" s="198"/>
      <c r="C9" s="27">
        <v>2400</v>
      </c>
      <c r="D9" s="197"/>
      <c r="E9" s="197"/>
      <c r="F9" s="197"/>
      <c r="G9" s="197"/>
      <c r="H9" s="196"/>
    </row>
    <row r="10" spans="1:8" ht="30" x14ac:dyDescent="0.25">
      <c r="A10" s="197"/>
      <c r="B10" s="198">
        <v>132</v>
      </c>
      <c r="C10" s="27" t="s">
        <v>674</v>
      </c>
      <c r="D10" s="197" t="s">
        <v>685</v>
      </c>
      <c r="E10" s="197" t="s">
        <v>677</v>
      </c>
      <c r="F10" s="197" t="s">
        <v>677</v>
      </c>
      <c r="G10" s="197" t="s">
        <v>678</v>
      </c>
      <c r="H10" s="196">
        <v>48000</v>
      </c>
    </row>
    <row r="11" spans="1:8" ht="30" x14ac:dyDescent="0.25">
      <c r="A11" s="197"/>
      <c r="B11" s="198"/>
      <c r="C11" s="27" t="s">
        <v>686</v>
      </c>
      <c r="D11" s="197"/>
      <c r="E11" s="197"/>
      <c r="F11" s="197"/>
      <c r="G11" s="197"/>
      <c r="H11" s="196"/>
    </row>
    <row r="12" spans="1:8" ht="30" x14ac:dyDescent="0.25">
      <c r="A12" s="200"/>
      <c r="B12" s="199" t="s">
        <v>232</v>
      </c>
      <c r="C12" s="199" t="s">
        <v>667</v>
      </c>
      <c r="D12" s="199" t="s">
        <v>668</v>
      </c>
      <c r="E12" s="43" t="s">
        <v>669</v>
      </c>
      <c r="F12" s="199" t="s">
        <v>671</v>
      </c>
      <c r="G12" s="199" t="s">
        <v>672</v>
      </c>
      <c r="H12" s="199" t="s">
        <v>673</v>
      </c>
    </row>
    <row r="13" spans="1:8" ht="30" x14ac:dyDescent="0.25">
      <c r="A13" s="200"/>
      <c r="B13" s="199"/>
      <c r="C13" s="199"/>
      <c r="D13" s="199"/>
      <c r="E13" s="43" t="s">
        <v>670</v>
      </c>
      <c r="F13" s="199"/>
      <c r="G13" s="199"/>
      <c r="H13" s="199"/>
    </row>
    <row r="14" spans="1:8" ht="30" x14ac:dyDescent="0.25">
      <c r="A14" s="197"/>
      <c r="B14" s="198">
        <v>131</v>
      </c>
      <c r="C14" s="27" t="s">
        <v>674</v>
      </c>
      <c r="D14" s="197" t="s">
        <v>685</v>
      </c>
      <c r="E14" s="197" t="s">
        <v>677</v>
      </c>
      <c r="F14" s="197" t="s">
        <v>677</v>
      </c>
      <c r="G14" s="197" t="s">
        <v>678</v>
      </c>
      <c r="H14" s="196">
        <v>48000</v>
      </c>
    </row>
    <row r="15" spans="1:8" ht="30" x14ac:dyDescent="0.25">
      <c r="A15" s="197"/>
      <c r="B15" s="198"/>
      <c r="C15" s="27" t="s">
        <v>686</v>
      </c>
      <c r="D15" s="197"/>
      <c r="E15" s="197"/>
      <c r="F15" s="197"/>
      <c r="G15" s="197"/>
      <c r="H15" s="196"/>
    </row>
    <row r="16" spans="1:8" ht="30" x14ac:dyDescent="0.25">
      <c r="A16" s="197"/>
      <c r="B16" s="198">
        <v>52</v>
      </c>
      <c r="C16" s="27" t="s">
        <v>674</v>
      </c>
      <c r="D16" s="197" t="s">
        <v>688</v>
      </c>
      <c r="E16" s="197" t="s">
        <v>677</v>
      </c>
      <c r="F16" s="197" t="s">
        <v>677</v>
      </c>
      <c r="G16" s="197" t="s">
        <v>678</v>
      </c>
      <c r="H16" s="196">
        <v>50000</v>
      </c>
    </row>
    <row r="17" spans="1:8" x14ac:dyDescent="0.25">
      <c r="A17" s="197"/>
      <c r="B17" s="198"/>
      <c r="C17" s="27" t="s">
        <v>687</v>
      </c>
      <c r="D17" s="197"/>
      <c r="E17" s="197"/>
      <c r="F17" s="197"/>
      <c r="G17" s="197"/>
      <c r="H17" s="196"/>
    </row>
    <row r="18" spans="1:8" ht="30" x14ac:dyDescent="0.25">
      <c r="A18" s="197"/>
      <c r="B18" s="198">
        <v>186</v>
      </c>
      <c r="C18" s="27" t="s">
        <v>674</v>
      </c>
      <c r="D18" s="197" t="s">
        <v>685</v>
      </c>
      <c r="E18" s="197" t="s">
        <v>677</v>
      </c>
      <c r="F18" s="197" t="s">
        <v>677</v>
      </c>
      <c r="G18" s="197" t="s">
        <v>689</v>
      </c>
      <c r="H18" s="196">
        <v>54000</v>
      </c>
    </row>
    <row r="19" spans="1:8" x14ac:dyDescent="0.25">
      <c r="A19" s="197"/>
      <c r="B19" s="198"/>
      <c r="C19" s="27">
        <v>24000</v>
      </c>
      <c r="D19" s="197"/>
      <c r="E19" s="197"/>
      <c r="F19" s="197"/>
      <c r="G19" s="197"/>
      <c r="H19" s="196"/>
    </row>
    <row r="20" spans="1:8" ht="30" x14ac:dyDescent="0.25">
      <c r="A20" s="27"/>
      <c r="B20" s="44">
        <v>1296</v>
      </c>
      <c r="C20" s="27" t="s">
        <v>690</v>
      </c>
      <c r="D20" s="27" t="s">
        <v>691</v>
      </c>
      <c r="E20" s="27" t="s">
        <v>677</v>
      </c>
      <c r="F20" s="27" t="s">
        <v>677</v>
      </c>
      <c r="G20" s="27" t="s">
        <v>678</v>
      </c>
      <c r="H20" s="45">
        <v>41000</v>
      </c>
    </row>
    <row r="21" spans="1:8" ht="30" x14ac:dyDescent="0.25">
      <c r="A21" s="27"/>
      <c r="B21" s="44">
        <v>1297</v>
      </c>
      <c r="C21" s="27" t="s">
        <v>692</v>
      </c>
      <c r="D21" s="27" t="s">
        <v>691</v>
      </c>
      <c r="E21" s="27" t="s">
        <v>677</v>
      </c>
      <c r="F21" s="27" t="s">
        <v>677</v>
      </c>
      <c r="G21" s="27" t="s">
        <v>678</v>
      </c>
      <c r="H21" s="45">
        <v>40000</v>
      </c>
    </row>
    <row r="22" spans="1:8" ht="30" x14ac:dyDescent="0.25">
      <c r="A22" s="200"/>
      <c r="B22" s="199" t="s">
        <v>232</v>
      </c>
      <c r="C22" s="199" t="s">
        <v>667</v>
      </c>
      <c r="D22" s="199" t="s">
        <v>668</v>
      </c>
      <c r="E22" s="43" t="s">
        <v>669</v>
      </c>
      <c r="F22" s="199" t="s">
        <v>671</v>
      </c>
      <c r="G22" s="199" t="s">
        <v>672</v>
      </c>
      <c r="H22" s="199" t="s">
        <v>673</v>
      </c>
    </row>
    <row r="23" spans="1:8" ht="30" x14ac:dyDescent="0.25">
      <c r="A23" s="200"/>
      <c r="B23" s="199"/>
      <c r="C23" s="199"/>
      <c r="D23" s="199"/>
      <c r="E23" s="43" t="s">
        <v>670</v>
      </c>
      <c r="F23" s="199"/>
      <c r="G23" s="199"/>
      <c r="H23" s="199"/>
    </row>
    <row r="24" spans="1:8" ht="30" x14ac:dyDescent="0.25">
      <c r="A24" s="197"/>
      <c r="B24" s="198">
        <v>187</v>
      </c>
      <c r="C24" s="27" t="s">
        <v>674</v>
      </c>
      <c r="D24" s="197" t="s">
        <v>685</v>
      </c>
      <c r="E24" s="197" t="s">
        <v>677</v>
      </c>
      <c r="F24" s="197" t="s">
        <v>677</v>
      </c>
      <c r="G24" s="197" t="s">
        <v>689</v>
      </c>
      <c r="H24" s="196">
        <v>55000</v>
      </c>
    </row>
    <row r="25" spans="1:8" ht="30" x14ac:dyDescent="0.25">
      <c r="A25" s="197"/>
      <c r="B25" s="198"/>
      <c r="C25" s="27" t="s">
        <v>686</v>
      </c>
      <c r="D25" s="197"/>
      <c r="E25" s="197"/>
      <c r="F25" s="197"/>
      <c r="G25" s="197"/>
      <c r="H25" s="196"/>
    </row>
    <row r="26" spans="1:8" ht="30" x14ac:dyDescent="0.25">
      <c r="A26" s="27"/>
      <c r="B26" s="44">
        <v>1271</v>
      </c>
      <c r="C26" s="27" t="s">
        <v>693</v>
      </c>
      <c r="D26" s="27" t="s">
        <v>694</v>
      </c>
      <c r="E26" s="27" t="s">
        <v>677</v>
      </c>
      <c r="F26" s="27" t="s">
        <v>677</v>
      </c>
      <c r="G26" s="27" t="s">
        <v>678</v>
      </c>
      <c r="H26" s="45">
        <v>44900</v>
      </c>
    </row>
    <row r="27" spans="1:8" ht="45" x14ac:dyDescent="0.25">
      <c r="A27" s="27"/>
      <c r="B27" s="44">
        <v>937</v>
      </c>
      <c r="C27" s="27" t="s">
        <v>675</v>
      </c>
      <c r="D27" s="27" t="s">
        <v>676</v>
      </c>
      <c r="E27" s="27" t="s">
        <v>677</v>
      </c>
      <c r="F27" s="27" t="s">
        <v>677</v>
      </c>
      <c r="G27" s="27" t="s">
        <v>695</v>
      </c>
      <c r="H27" s="45">
        <v>53000</v>
      </c>
    </row>
    <row r="28" spans="1:8" ht="30" x14ac:dyDescent="0.25">
      <c r="A28" s="27"/>
      <c r="B28" s="44">
        <v>89</v>
      </c>
      <c r="C28" s="27" t="s">
        <v>675</v>
      </c>
      <c r="D28" s="27" t="s">
        <v>685</v>
      </c>
      <c r="E28" s="27" t="s">
        <v>677</v>
      </c>
      <c r="F28" s="27" t="s">
        <v>677</v>
      </c>
      <c r="G28" s="27" t="s">
        <v>678</v>
      </c>
      <c r="H28" s="45">
        <v>50000</v>
      </c>
    </row>
    <row r="29" spans="1:8" ht="15" customHeight="1" x14ac:dyDescent="0.25">
      <c r="A29" s="197"/>
      <c r="B29" s="198">
        <v>255</v>
      </c>
      <c r="C29" s="27" t="s">
        <v>696</v>
      </c>
      <c r="D29" s="197" t="s">
        <v>676</v>
      </c>
      <c r="E29" s="197" t="s">
        <v>677</v>
      </c>
      <c r="F29" s="197" t="s">
        <v>677</v>
      </c>
      <c r="G29" s="197" t="s">
        <v>678</v>
      </c>
      <c r="H29" s="196">
        <v>47000</v>
      </c>
    </row>
    <row r="30" spans="1:8" x14ac:dyDescent="0.25">
      <c r="A30" s="197"/>
      <c r="B30" s="198"/>
      <c r="C30" s="27" t="s">
        <v>675</v>
      </c>
      <c r="D30" s="197"/>
      <c r="E30" s="197"/>
      <c r="F30" s="197"/>
      <c r="G30" s="197"/>
      <c r="H30" s="196"/>
    </row>
    <row r="31" spans="1:8" ht="30" x14ac:dyDescent="0.25">
      <c r="A31" s="200"/>
      <c r="B31" s="199" t="s">
        <v>232</v>
      </c>
      <c r="C31" s="199" t="s">
        <v>667</v>
      </c>
      <c r="D31" s="199" t="s">
        <v>668</v>
      </c>
      <c r="E31" s="43" t="s">
        <v>669</v>
      </c>
      <c r="F31" s="199" t="s">
        <v>671</v>
      </c>
      <c r="G31" s="199" t="s">
        <v>672</v>
      </c>
      <c r="H31" s="199" t="s">
        <v>673</v>
      </c>
    </row>
    <row r="32" spans="1:8" ht="30" x14ac:dyDescent="0.25">
      <c r="A32" s="200"/>
      <c r="B32" s="199"/>
      <c r="C32" s="199"/>
      <c r="D32" s="199"/>
      <c r="E32" s="43" t="s">
        <v>670</v>
      </c>
      <c r="F32" s="199"/>
      <c r="G32" s="199"/>
      <c r="H32" s="199"/>
    </row>
    <row r="33" spans="1:8" ht="30" x14ac:dyDescent="0.25">
      <c r="A33" s="197"/>
      <c r="B33" s="198">
        <v>600</v>
      </c>
      <c r="C33" s="27" t="s">
        <v>674</v>
      </c>
      <c r="D33" s="197" t="s">
        <v>691</v>
      </c>
      <c r="E33" s="197" t="s">
        <v>677</v>
      </c>
      <c r="F33" s="197" t="s">
        <v>677</v>
      </c>
      <c r="G33" s="197" t="s">
        <v>678</v>
      </c>
      <c r="H33" s="196">
        <v>50000</v>
      </c>
    </row>
    <row r="34" spans="1:8" ht="30" x14ac:dyDescent="0.25">
      <c r="A34" s="197"/>
      <c r="B34" s="198"/>
      <c r="C34" s="27" t="s">
        <v>686</v>
      </c>
      <c r="D34" s="197"/>
      <c r="E34" s="197"/>
      <c r="F34" s="197"/>
      <c r="G34" s="197"/>
      <c r="H34" s="196"/>
    </row>
    <row r="35" spans="1:8" ht="30" x14ac:dyDescent="0.25">
      <c r="A35" s="197"/>
      <c r="B35" s="198">
        <v>231</v>
      </c>
      <c r="C35" s="27" t="s">
        <v>674</v>
      </c>
      <c r="D35" s="197"/>
      <c r="E35" s="197" t="s">
        <v>677</v>
      </c>
      <c r="F35" s="197" t="s">
        <v>677</v>
      </c>
      <c r="G35" s="197" t="s">
        <v>697</v>
      </c>
      <c r="H35" s="196">
        <v>45000</v>
      </c>
    </row>
    <row r="36" spans="1:8" x14ac:dyDescent="0.25">
      <c r="A36" s="197"/>
      <c r="B36" s="198"/>
      <c r="C36" s="27">
        <v>2400</v>
      </c>
      <c r="D36" s="197"/>
      <c r="E36" s="197"/>
      <c r="F36" s="197"/>
      <c r="G36" s="197"/>
      <c r="H36" s="196"/>
    </row>
    <row r="37" spans="1:8" ht="45" x14ac:dyDescent="0.25">
      <c r="A37" s="197"/>
      <c r="B37" s="198">
        <v>379</v>
      </c>
      <c r="C37" s="27" t="s">
        <v>698</v>
      </c>
      <c r="D37" s="197" t="s">
        <v>676</v>
      </c>
      <c r="E37" s="197" t="s">
        <v>677</v>
      </c>
      <c r="F37" s="197" t="s">
        <v>677</v>
      </c>
      <c r="G37" s="197" t="s">
        <v>678</v>
      </c>
      <c r="H37" s="196">
        <v>35000</v>
      </c>
    </row>
    <row r="38" spans="1:8" x14ac:dyDescent="0.25">
      <c r="A38" s="197"/>
      <c r="B38" s="198"/>
      <c r="C38" s="27">
        <v>2500</v>
      </c>
      <c r="D38" s="197"/>
      <c r="E38" s="197"/>
      <c r="F38" s="197"/>
      <c r="G38" s="197"/>
      <c r="H38" s="196"/>
    </row>
    <row r="40" spans="1:8" x14ac:dyDescent="0.25">
      <c r="B40">
        <v>303</v>
      </c>
      <c r="C40">
        <v>2400</v>
      </c>
      <c r="D40">
        <v>54000</v>
      </c>
    </row>
    <row r="41" spans="1:8" x14ac:dyDescent="0.25">
      <c r="B41">
        <v>1292</v>
      </c>
      <c r="C41" s="42">
        <v>2400</v>
      </c>
      <c r="D41">
        <v>38000</v>
      </c>
    </row>
    <row r="42" spans="1:8" x14ac:dyDescent="0.25">
      <c r="B42">
        <v>986</v>
      </c>
      <c r="C42" s="42">
        <v>2223</v>
      </c>
      <c r="D42">
        <v>45000</v>
      </c>
    </row>
    <row r="43" spans="1:8" x14ac:dyDescent="0.25">
      <c r="B43">
        <v>213</v>
      </c>
      <c r="C43" s="42">
        <v>2400</v>
      </c>
      <c r="D43">
        <v>42000</v>
      </c>
    </row>
    <row r="44" spans="1:8" x14ac:dyDescent="0.25">
      <c r="B44">
        <v>132</v>
      </c>
      <c r="C44" s="42">
        <v>2400</v>
      </c>
      <c r="D44">
        <v>48000</v>
      </c>
    </row>
    <row r="45" spans="1:8" x14ac:dyDescent="0.25">
      <c r="B45">
        <v>131</v>
      </c>
      <c r="C45" s="42">
        <v>2400</v>
      </c>
      <c r="D45">
        <v>48000</v>
      </c>
    </row>
    <row r="46" spans="1:8" x14ac:dyDescent="0.25">
      <c r="B46">
        <v>52</v>
      </c>
      <c r="C46" s="42">
        <v>2400</v>
      </c>
      <c r="D46">
        <v>50000</v>
      </c>
    </row>
    <row r="47" spans="1:8" x14ac:dyDescent="0.25">
      <c r="B47">
        <v>186</v>
      </c>
      <c r="C47" s="42">
        <v>2400</v>
      </c>
      <c r="D47">
        <v>54000</v>
      </c>
    </row>
    <row r="48" spans="1:8" x14ac:dyDescent="0.25">
      <c r="B48">
        <v>1296</v>
      </c>
      <c r="C48" s="42">
        <v>2730</v>
      </c>
      <c r="D48">
        <v>41000</v>
      </c>
    </row>
    <row r="49" spans="2:4" x14ac:dyDescent="0.25">
      <c r="B49">
        <v>1297</v>
      </c>
      <c r="C49" s="42">
        <v>2698</v>
      </c>
      <c r="D49">
        <v>40000</v>
      </c>
    </row>
    <row r="50" spans="2:4" x14ac:dyDescent="0.25">
      <c r="B50">
        <v>187</v>
      </c>
      <c r="C50" s="42">
        <v>2400</v>
      </c>
      <c r="D50">
        <v>55000</v>
      </c>
    </row>
    <row r="51" spans="2:4" x14ac:dyDescent="0.25">
      <c r="B51">
        <v>1271</v>
      </c>
      <c r="C51">
        <f>40*60</f>
        <v>2400</v>
      </c>
      <c r="D51">
        <v>44900</v>
      </c>
    </row>
    <row r="52" spans="2:4" x14ac:dyDescent="0.25">
      <c r="B52">
        <v>937</v>
      </c>
      <c r="C52" s="42">
        <v>2400</v>
      </c>
      <c r="D52">
        <v>53000</v>
      </c>
    </row>
    <row r="53" spans="2:4" x14ac:dyDescent="0.25">
      <c r="B53">
        <v>89</v>
      </c>
      <c r="C53" s="42">
        <v>2400</v>
      </c>
      <c r="D53">
        <v>50000</v>
      </c>
    </row>
    <row r="54" spans="2:4" x14ac:dyDescent="0.25">
      <c r="B54">
        <v>255</v>
      </c>
      <c r="C54" s="42">
        <v>2400</v>
      </c>
      <c r="D54">
        <v>47000</v>
      </c>
    </row>
    <row r="55" spans="2:4" x14ac:dyDescent="0.25">
      <c r="B55">
        <v>600</v>
      </c>
      <c r="C55" s="42">
        <v>2400</v>
      </c>
      <c r="D55">
        <v>50000</v>
      </c>
    </row>
    <row r="56" spans="2:4" x14ac:dyDescent="0.25">
      <c r="B56">
        <v>231</v>
      </c>
      <c r="C56" s="42">
        <v>2400</v>
      </c>
      <c r="D56">
        <v>45000</v>
      </c>
    </row>
    <row r="57" spans="2:4" x14ac:dyDescent="0.25">
      <c r="B57">
        <v>379</v>
      </c>
      <c r="C57" s="42">
        <v>2500</v>
      </c>
      <c r="D57">
        <v>35000</v>
      </c>
    </row>
    <row r="59" spans="2:4" x14ac:dyDescent="0.25">
      <c r="C59" t="s">
        <v>791</v>
      </c>
      <c r="D59">
        <f>COUNT(D40:D57)</f>
        <v>18</v>
      </c>
    </row>
    <row r="60" spans="2:4" x14ac:dyDescent="0.25">
      <c r="C60" t="s">
        <v>792</v>
      </c>
      <c r="D60">
        <f>AVERAGE(D40:D57)</f>
        <v>46661.111111111109</v>
      </c>
    </row>
    <row r="61" spans="2:4" x14ac:dyDescent="0.25">
      <c r="C61" t="s">
        <v>860</v>
      </c>
      <c r="D61">
        <f>MAX(D40:D57)</f>
        <v>55000</v>
      </c>
    </row>
    <row r="62" spans="2:4" x14ac:dyDescent="0.25">
      <c r="C62" t="s">
        <v>861</v>
      </c>
      <c r="D62">
        <f>MIN(D40:D57)</f>
        <v>35000</v>
      </c>
    </row>
    <row r="63" spans="2:4" x14ac:dyDescent="0.25">
      <c r="C63" t="s">
        <v>864</v>
      </c>
      <c r="D63">
        <f>AVERAGE(C40:C57)</f>
        <v>2430.6111111111113</v>
      </c>
    </row>
    <row r="64" spans="2:4" x14ac:dyDescent="0.25">
      <c r="C64" t="s">
        <v>808</v>
      </c>
      <c r="D64">
        <f>D60/D63</f>
        <v>19.197275490845922</v>
      </c>
    </row>
  </sheetData>
  <mergeCells count="112">
    <mergeCell ref="H1:H2"/>
    <mergeCell ref="A3:A4"/>
    <mergeCell ref="B3:B4"/>
    <mergeCell ref="D3:D4"/>
    <mergeCell ref="E3:E4"/>
    <mergeCell ref="F3:F4"/>
    <mergeCell ref="G3:G4"/>
    <mergeCell ref="H3:H4"/>
    <mergeCell ref="A1:A2"/>
    <mergeCell ref="B1:B2"/>
    <mergeCell ref="C1:C2"/>
    <mergeCell ref="D1:D2"/>
    <mergeCell ref="F1:F2"/>
    <mergeCell ref="G1:G2"/>
    <mergeCell ref="H5:H6"/>
    <mergeCell ref="A8:A9"/>
    <mergeCell ref="B8:B9"/>
    <mergeCell ref="D8:D9"/>
    <mergeCell ref="E8:E9"/>
    <mergeCell ref="F8:F9"/>
    <mergeCell ref="G8:G9"/>
    <mergeCell ref="H8:H9"/>
    <mergeCell ref="A5:A6"/>
    <mergeCell ref="B5:B6"/>
    <mergeCell ref="D5:D6"/>
    <mergeCell ref="E5:E6"/>
    <mergeCell ref="F5:F6"/>
    <mergeCell ref="G5:G6"/>
    <mergeCell ref="H10:H11"/>
    <mergeCell ref="A12:A13"/>
    <mergeCell ref="B12:B13"/>
    <mergeCell ref="C12:C13"/>
    <mergeCell ref="D12:D13"/>
    <mergeCell ref="F12:F13"/>
    <mergeCell ref="G12:G13"/>
    <mergeCell ref="H12:H13"/>
    <mergeCell ref="A10:A11"/>
    <mergeCell ref="B10:B11"/>
    <mergeCell ref="D10:D11"/>
    <mergeCell ref="E10:E11"/>
    <mergeCell ref="F10:F11"/>
    <mergeCell ref="G10:G11"/>
    <mergeCell ref="H14:H15"/>
    <mergeCell ref="A16:A17"/>
    <mergeCell ref="B16:B17"/>
    <mergeCell ref="D16:D17"/>
    <mergeCell ref="E16:E17"/>
    <mergeCell ref="F16:F17"/>
    <mergeCell ref="G16:G17"/>
    <mergeCell ref="H16:H17"/>
    <mergeCell ref="A14:A15"/>
    <mergeCell ref="B14:B15"/>
    <mergeCell ref="D14:D15"/>
    <mergeCell ref="E14:E15"/>
    <mergeCell ref="F14:F15"/>
    <mergeCell ref="G14:G15"/>
    <mergeCell ref="H18:H19"/>
    <mergeCell ref="A22:A23"/>
    <mergeCell ref="B22:B23"/>
    <mergeCell ref="C22:C23"/>
    <mergeCell ref="D22:D23"/>
    <mergeCell ref="F22:F23"/>
    <mergeCell ref="G22:G23"/>
    <mergeCell ref="H22:H23"/>
    <mergeCell ref="A18:A19"/>
    <mergeCell ref="B18:B19"/>
    <mergeCell ref="D18:D19"/>
    <mergeCell ref="E18:E19"/>
    <mergeCell ref="F18:F19"/>
    <mergeCell ref="G18:G19"/>
    <mergeCell ref="H24:H25"/>
    <mergeCell ref="A29:A30"/>
    <mergeCell ref="B29:B30"/>
    <mergeCell ref="D29:D30"/>
    <mergeCell ref="E29:E30"/>
    <mergeCell ref="F29:F30"/>
    <mergeCell ref="G29:G30"/>
    <mergeCell ref="H29:H30"/>
    <mergeCell ref="A24:A25"/>
    <mergeCell ref="B24:B25"/>
    <mergeCell ref="D24:D25"/>
    <mergeCell ref="E24:E25"/>
    <mergeCell ref="F24:F25"/>
    <mergeCell ref="G24:G25"/>
    <mergeCell ref="H31:H32"/>
    <mergeCell ref="A33:A34"/>
    <mergeCell ref="B33:B34"/>
    <mergeCell ref="D33:D34"/>
    <mergeCell ref="E33:E34"/>
    <mergeCell ref="F33:F34"/>
    <mergeCell ref="G33:G34"/>
    <mergeCell ref="H33:H34"/>
    <mergeCell ref="A31:A32"/>
    <mergeCell ref="B31:B32"/>
    <mergeCell ref="C31:C32"/>
    <mergeCell ref="D31:D32"/>
    <mergeCell ref="F31:F32"/>
    <mergeCell ref="G31:G32"/>
    <mergeCell ref="H35:H36"/>
    <mergeCell ref="A37:A38"/>
    <mergeCell ref="B37:B38"/>
    <mergeCell ref="D37:D38"/>
    <mergeCell ref="E37:E38"/>
    <mergeCell ref="F37:F38"/>
    <mergeCell ref="G37:G38"/>
    <mergeCell ref="H37:H38"/>
    <mergeCell ref="A35:A36"/>
    <mergeCell ref="B35:B36"/>
    <mergeCell ref="D35:D36"/>
    <mergeCell ref="E35:E36"/>
    <mergeCell ref="F35:F36"/>
    <mergeCell ref="G35:G36"/>
  </mergeCells>
  <hyperlinks>
    <hyperlink ref="B1" r:id="rId1" tooltip="Click to sort ascending" display="http://www.countryroadsyuma.com/yui-dt0-href-lot_number"/>
    <hyperlink ref="C1" r:id="rId2" tooltip="Click to sort ascending" display="http://www.countryroadsyuma.com/yui-dt0-href-disp_size"/>
    <hyperlink ref="D1" r:id="rId3" tooltip="Click to sort ascending" display="http://www.countryroadsyuma.com/yui-dt0-href-patio"/>
    <hyperlink ref="E1" r:id="rId4" tooltip="Click to sort ascending" display="http://www.countryroadsyuma.com/yui-dt0-href-green"/>
    <hyperlink ref="E2" r:id="rId5" tooltip="Click to sort ascending" display="http://www.countryroadsyuma.com/yui-dt0-href-green"/>
    <hyperlink ref="F1" r:id="rId6" tooltip="Click to sort ascending" display="http://www.countryroadsyuma.com/yui-dt0-href-corner"/>
    <hyperlink ref="G1" r:id="rId7" tooltip="Click to sort ascending" display="http://www.countryroadsyuma.com/yui-dt0-href-sales_status"/>
    <hyperlink ref="H1" r:id="rId8" tooltip="Click to sort ascending" display="http://www.countryroadsyuma.com/yui-dt0-href-price"/>
    <hyperlink ref="B3" r:id="rId9" display="http://www.countryroadsyuma.com/details.html?id=1046"/>
    <hyperlink ref="B5" r:id="rId10" display="http://www.countryroadsyuma.com/details.html?id=1047"/>
    <hyperlink ref="B7" r:id="rId11" display="http://www.countryroadsyuma.com/details.html?id=1059"/>
    <hyperlink ref="B8" r:id="rId12" display="http://www.countryroadsyuma.com/details.html?id=1087"/>
    <hyperlink ref="B10" r:id="rId13" display="http://www.countryroadsyuma.com/details.html?id=1091"/>
    <hyperlink ref="B12" r:id="rId14" tooltip="Click to sort ascending" display="http://www.countryroadsyuma.com/yui-dt0-href-lot_number"/>
    <hyperlink ref="C12" r:id="rId15" tooltip="Click to sort ascending" display="http://www.countryroadsyuma.com/yui-dt0-href-disp_size"/>
    <hyperlink ref="D12" r:id="rId16" tooltip="Click to sort ascending" display="http://www.countryroadsyuma.com/yui-dt0-href-patio"/>
    <hyperlink ref="E12" r:id="rId17" tooltip="Click to sort ascending" display="http://www.countryroadsyuma.com/yui-dt0-href-green"/>
    <hyperlink ref="E13" r:id="rId18" tooltip="Click to sort ascending" display="http://www.countryroadsyuma.com/yui-dt0-href-green"/>
    <hyperlink ref="F12" r:id="rId19" tooltip="Click to sort ascending" display="http://www.countryroadsyuma.com/yui-dt0-href-corner"/>
    <hyperlink ref="G12" r:id="rId20" tooltip="Click to sort ascending" display="http://www.countryroadsyuma.com/yui-dt0-href-sales_status"/>
    <hyperlink ref="H12" r:id="rId21" tooltip="Click to sort ascending" display="http://www.countryroadsyuma.com/yui-dt0-href-price"/>
    <hyperlink ref="B14" r:id="rId22" display="http://www.countryroadsyuma.com/details.html?id=1092"/>
    <hyperlink ref="B16" r:id="rId23" display="http://www.countryroadsyuma.com/details.html?id=1093"/>
    <hyperlink ref="B18" r:id="rId24" display="http://www.countryroadsyuma.com/details.html?id=1094"/>
    <hyperlink ref="B20" r:id="rId25" display="http://www.countryroadsyuma.com/details.html?id=1097"/>
    <hyperlink ref="B21" r:id="rId26" display="http://www.countryroadsyuma.com/details.html?id=1098"/>
    <hyperlink ref="B22" r:id="rId27" tooltip="Click to sort ascending" display="http://www.countryroadsyuma.com/yui-dt0-href-lot_number"/>
    <hyperlink ref="C22" r:id="rId28" tooltip="Click to sort ascending" display="http://www.countryroadsyuma.com/yui-dt0-href-disp_size"/>
    <hyperlink ref="D22" r:id="rId29" tooltip="Click to sort ascending" display="http://www.countryroadsyuma.com/yui-dt0-href-patio"/>
    <hyperlink ref="E22" r:id="rId30" tooltip="Click to sort ascending" display="http://www.countryroadsyuma.com/yui-dt0-href-green"/>
    <hyperlink ref="E23" r:id="rId31" tooltip="Click to sort ascending" display="http://www.countryroadsyuma.com/yui-dt0-href-green"/>
    <hyperlink ref="F22" r:id="rId32" tooltip="Click to sort ascending" display="http://www.countryroadsyuma.com/yui-dt0-href-corner"/>
    <hyperlink ref="G22" r:id="rId33" tooltip="Click to sort ascending" display="http://www.countryroadsyuma.com/yui-dt0-href-sales_status"/>
    <hyperlink ref="H22" r:id="rId34" tooltip="Click to sort ascending" display="http://www.countryroadsyuma.com/yui-dt0-href-price"/>
    <hyperlink ref="B24" r:id="rId35" display="http://www.countryroadsyuma.com/details.html?id=1099"/>
    <hyperlink ref="B26" r:id="rId36" display="http://www.countryroadsyuma.com/details.html?id=1103"/>
    <hyperlink ref="B27" r:id="rId37" display="http://www.countryroadsyuma.com/details.html?id=1107"/>
    <hyperlink ref="B28" r:id="rId38" display="http://www.countryroadsyuma.com/details.html?id=1108"/>
    <hyperlink ref="B29" r:id="rId39" display="http://www.countryroadsyuma.com/details.html?id=1109"/>
    <hyperlink ref="B31" r:id="rId40" tooltip="Click to sort ascending" display="http://www.countryroadsyuma.com/yui-dt0-href-lot_number"/>
    <hyperlink ref="C31" r:id="rId41" tooltip="Click to sort ascending" display="http://www.countryroadsyuma.com/yui-dt0-href-disp_size"/>
    <hyperlink ref="D31" r:id="rId42" tooltip="Click to sort ascending" display="http://www.countryroadsyuma.com/yui-dt0-href-patio"/>
    <hyperlink ref="E31" r:id="rId43" tooltip="Click to sort ascending" display="http://www.countryroadsyuma.com/yui-dt0-href-green"/>
    <hyperlink ref="E32" r:id="rId44" tooltip="Click to sort ascending" display="http://www.countryroadsyuma.com/yui-dt0-href-green"/>
    <hyperlink ref="F31" r:id="rId45" tooltip="Click to sort ascending" display="http://www.countryroadsyuma.com/yui-dt0-href-corner"/>
    <hyperlink ref="G31" r:id="rId46" tooltip="Click to sort ascending" display="http://www.countryroadsyuma.com/yui-dt0-href-sales_status"/>
    <hyperlink ref="H31" r:id="rId47" tooltip="Click to sort ascending" display="http://www.countryroadsyuma.com/yui-dt0-href-price"/>
    <hyperlink ref="B33" r:id="rId48" display="http://www.countryroadsyuma.com/details.html?id=1114"/>
    <hyperlink ref="B35" r:id="rId49" display="http://www.countryroadsyuma.com/details.html?id=1117"/>
    <hyperlink ref="B37" r:id="rId50" display="http://www.countryroadsyuma.com/details.html?id=1145"/>
  </hyperlinks>
  <pageMargins left="0.7" right="0.7" top="0.75" bottom="0.75" header="0.3" footer="0.3"/>
  <pageSetup orientation="portrait" horizontalDpi="0" verticalDpi="0" r:id="rId51"/>
  <drawing r:id="rId5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6" sqref="B16"/>
    </sheetView>
  </sheetViews>
  <sheetFormatPr defaultRowHeight="15" x14ac:dyDescent="0.25"/>
  <sheetData>
    <row r="1" spans="1:2" x14ac:dyDescent="0.25">
      <c r="A1">
        <v>9</v>
      </c>
      <c r="B1">
        <v>2500</v>
      </c>
    </row>
    <row r="2" spans="1:2" x14ac:dyDescent="0.25">
      <c r="A2">
        <v>25</v>
      </c>
      <c r="B2">
        <v>10000</v>
      </c>
    </row>
    <row r="3" spans="1:2" x14ac:dyDescent="0.25">
      <c r="A3">
        <v>34</v>
      </c>
      <c r="B3">
        <v>7500</v>
      </c>
    </row>
    <row r="4" spans="1:2" x14ac:dyDescent="0.25">
      <c r="A4">
        <v>46</v>
      </c>
      <c r="B4">
        <v>10000</v>
      </c>
    </row>
    <row r="5" spans="1:2" x14ac:dyDescent="0.25">
      <c r="A5">
        <v>85</v>
      </c>
      <c r="B5">
        <v>6500</v>
      </c>
    </row>
    <row r="6" spans="1:2" x14ac:dyDescent="0.25">
      <c r="A6">
        <v>87</v>
      </c>
      <c r="B6">
        <v>10000</v>
      </c>
    </row>
    <row r="7" spans="1:2" x14ac:dyDescent="0.25">
      <c r="A7">
        <v>101</v>
      </c>
      <c r="B7" s="13">
        <v>12500</v>
      </c>
    </row>
    <row r="8" spans="1:2" x14ac:dyDescent="0.25">
      <c r="A8">
        <v>114</v>
      </c>
      <c r="B8">
        <v>3500</v>
      </c>
    </row>
    <row r="9" spans="1:2" x14ac:dyDescent="0.25">
      <c r="A9">
        <v>212</v>
      </c>
      <c r="B9">
        <v>5000</v>
      </c>
    </row>
    <row r="10" spans="1:2" x14ac:dyDescent="0.25">
      <c r="A10">
        <v>213</v>
      </c>
      <c r="B10">
        <v>5000</v>
      </c>
    </row>
    <row r="12" spans="1:2" x14ac:dyDescent="0.25">
      <c r="A12" t="s">
        <v>791</v>
      </c>
      <c r="B12">
        <f>COUNT(B1:B10)</f>
        <v>10</v>
      </c>
    </row>
    <row r="13" spans="1:2" x14ac:dyDescent="0.25">
      <c r="A13" t="s">
        <v>792</v>
      </c>
      <c r="B13">
        <f>AVERAGE(B1:B10)</f>
        <v>7250</v>
      </c>
    </row>
    <row r="14" spans="1:2" x14ac:dyDescent="0.25">
      <c r="A14" t="s">
        <v>860</v>
      </c>
      <c r="B14">
        <f>MAX(B1:B10)</f>
        <v>12500</v>
      </c>
    </row>
    <row r="15" spans="1:2" x14ac:dyDescent="0.25">
      <c r="A15" t="s">
        <v>861</v>
      </c>
      <c r="B15">
        <f>MIN(B1:B10)</f>
        <v>2500</v>
      </c>
    </row>
    <row r="16" spans="1:2" x14ac:dyDescent="0.25">
      <c r="A16" t="s">
        <v>864</v>
      </c>
      <c r="B16">
        <f>40*60</f>
        <v>2400</v>
      </c>
    </row>
    <row r="17" spans="1:2" x14ac:dyDescent="0.25">
      <c r="A17" t="s">
        <v>808</v>
      </c>
      <c r="B17">
        <f>B13/B16</f>
        <v>3.0208333333333335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15" sqref="D15"/>
    </sheetView>
  </sheetViews>
  <sheetFormatPr defaultRowHeight="15" x14ac:dyDescent="0.25"/>
  <cols>
    <col min="1" max="1" width="20.7109375" customWidth="1"/>
  </cols>
  <sheetData>
    <row r="1" spans="1:4" x14ac:dyDescent="0.25">
      <c r="A1" t="s">
        <v>769</v>
      </c>
      <c r="C1" t="s">
        <v>609</v>
      </c>
      <c r="D1">
        <v>34900</v>
      </c>
    </row>
    <row r="2" spans="1:4" x14ac:dyDescent="0.25">
      <c r="A2" t="s">
        <v>770</v>
      </c>
      <c r="C2" t="s">
        <v>609</v>
      </c>
      <c r="D2">
        <v>37500</v>
      </c>
    </row>
    <row r="3" spans="1:4" x14ac:dyDescent="0.25">
      <c r="A3" t="s">
        <v>771</v>
      </c>
      <c r="C3" t="s">
        <v>609</v>
      </c>
      <c r="D3">
        <v>37500</v>
      </c>
    </row>
    <row r="4" spans="1:4" x14ac:dyDescent="0.25">
      <c r="A4" t="s">
        <v>772</v>
      </c>
      <c r="C4" t="s">
        <v>609</v>
      </c>
      <c r="D4">
        <v>39000</v>
      </c>
    </row>
    <row r="5" spans="1:4" x14ac:dyDescent="0.25">
      <c r="A5" t="s">
        <v>773</v>
      </c>
      <c r="C5" t="s">
        <v>609</v>
      </c>
      <c r="D5">
        <v>50000</v>
      </c>
    </row>
    <row r="6" spans="1:4" x14ac:dyDescent="0.25">
      <c r="A6" t="s">
        <v>774</v>
      </c>
      <c r="C6" t="s">
        <v>609</v>
      </c>
      <c r="D6">
        <v>50000</v>
      </c>
    </row>
    <row r="7" spans="1:4" x14ac:dyDescent="0.25">
      <c r="A7" t="s">
        <v>775</v>
      </c>
      <c r="C7" t="s">
        <v>609</v>
      </c>
      <c r="D7">
        <v>52000</v>
      </c>
    </row>
    <row r="8" spans="1:4" x14ac:dyDescent="0.25">
      <c r="A8" t="s">
        <v>776</v>
      </c>
      <c r="C8" t="s">
        <v>609</v>
      </c>
      <c r="D8">
        <v>55000</v>
      </c>
    </row>
    <row r="9" spans="1:4" x14ac:dyDescent="0.25">
      <c r="A9" t="s">
        <v>777</v>
      </c>
      <c r="C9" t="s">
        <v>609</v>
      </c>
      <c r="D9">
        <v>60000</v>
      </c>
    </row>
    <row r="10" spans="1:4" x14ac:dyDescent="0.25">
      <c r="A10" t="s">
        <v>778</v>
      </c>
      <c r="C10" t="s">
        <v>609</v>
      </c>
      <c r="D10">
        <v>39900</v>
      </c>
    </row>
    <row r="12" spans="1:4" x14ac:dyDescent="0.25">
      <c r="C12" t="s">
        <v>859</v>
      </c>
      <c r="D12">
        <f>AVERAGE(D1:D10)</f>
        <v>45580</v>
      </c>
    </row>
    <row r="13" spans="1:4" x14ac:dyDescent="0.25">
      <c r="C13" t="s">
        <v>791</v>
      </c>
      <c r="D13">
        <f>COUNT(D1:D10)</f>
        <v>10</v>
      </c>
    </row>
    <row r="14" spans="1:4" x14ac:dyDescent="0.25">
      <c r="C14" t="s">
        <v>860</v>
      </c>
      <c r="D14">
        <f>MAX(D1:D10)</f>
        <v>60000</v>
      </c>
    </row>
    <row r="15" spans="1:4" x14ac:dyDescent="0.25">
      <c r="C15" t="s">
        <v>861</v>
      </c>
      <c r="D15">
        <f>MIN(D1:D10)</f>
        <v>34900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abSelected="1" zoomScaleNormal="100" workbookViewId="0">
      <selection activeCell="K23" sqref="K23"/>
    </sheetView>
  </sheetViews>
  <sheetFormatPr defaultRowHeight="15" x14ac:dyDescent="0.25"/>
  <cols>
    <col min="1" max="1" width="33.28515625" customWidth="1"/>
    <col min="2" max="2" width="15.140625" customWidth="1"/>
    <col min="3" max="3" width="11.42578125" customWidth="1"/>
    <col min="4" max="5" width="10.140625" customWidth="1"/>
    <col min="6" max="6" width="10.7109375" customWidth="1"/>
    <col min="7" max="7" width="10" customWidth="1"/>
    <col min="8" max="8" width="11.7109375" customWidth="1"/>
    <col min="9" max="9" width="12" customWidth="1"/>
    <col min="10" max="10" width="16.28515625" customWidth="1"/>
    <col min="11" max="11" width="9.85546875" customWidth="1"/>
    <col min="12" max="12" width="9.42578125" customWidth="1"/>
    <col min="13" max="13" width="11.7109375" customWidth="1"/>
  </cols>
  <sheetData>
    <row r="2" spans="1:14" ht="45" x14ac:dyDescent="0.25">
      <c r="A2" s="201" t="s">
        <v>906</v>
      </c>
      <c r="B2" s="202" t="s">
        <v>3</v>
      </c>
      <c r="C2" s="202" t="s">
        <v>2019</v>
      </c>
      <c r="D2" s="202" t="s">
        <v>4</v>
      </c>
      <c r="E2" s="202" t="s">
        <v>2025</v>
      </c>
      <c r="F2" s="202" t="s">
        <v>2020</v>
      </c>
      <c r="G2" s="202" t="s">
        <v>2031</v>
      </c>
      <c r="H2" s="202" t="s">
        <v>2026</v>
      </c>
      <c r="I2" s="202" t="s">
        <v>2027</v>
      </c>
      <c r="J2" s="203" t="s">
        <v>13</v>
      </c>
      <c r="K2" s="202" t="s">
        <v>2024</v>
      </c>
      <c r="L2" s="202" t="s">
        <v>2021</v>
      </c>
      <c r="M2" s="204" t="s">
        <v>885</v>
      </c>
      <c r="N2" s="7"/>
    </row>
    <row r="3" spans="1:14" x14ac:dyDescent="0.25">
      <c r="A3" s="148" t="s">
        <v>19</v>
      </c>
      <c r="B3" s="102" t="s">
        <v>21</v>
      </c>
      <c r="C3" s="102" t="s">
        <v>2023</v>
      </c>
      <c r="D3" s="103" t="s">
        <v>26</v>
      </c>
      <c r="E3" s="149">
        <v>398</v>
      </c>
      <c r="F3" s="103">
        <v>2004</v>
      </c>
      <c r="G3" s="150">
        <f>6*600</f>
        <v>3600</v>
      </c>
      <c r="H3" s="103">
        <f>398-3</f>
        <v>395</v>
      </c>
      <c r="I3" s="103">
        <v>31.6</v>
      </c>
      <c r="J3" s="103" t="s">
        <v>2036</v>
      </c>
      <c r="K3" s="103">
        <v>19</v>
      </c>
      <c r="L3" s="142">
        <v>67116</v>
      </c>
      <c r="M3" s="151">
        <v>234752</v>
      </c>
    </row>
    <row r="4" spans="1:14" ht="16.5" customHeight="1" x14ac:dyDescent="0.25">
      <c r="A4" s="152" t="s">
        <v>734</v>
      </c>
      <c r="B4" s="102" t="s">
        <v>103</v>
      </c>
      <c r="C4" s="102" t="s">
        <v>2022</v>
      </c>
      <c r="D4" s="103" t="s">
        <v>128</v>
      </c>
      <c r="E4" s="149">
        <v>266</v>
      </c>
      <c r="F4" s="153" t="s">
        <v>2032</v>
      </c>
      <c r="G4" s="150">
        <v>3117</v>
      </c>
      <c r="H4" s="184">
        <f>266-80</f>
        <v>186</v>
      </c>
      <c r="I4" s="185">
        <v>21.882352941176471</v>
      </c>
      <c r="J4" s="184" t="s">
        <v>2035</v>
      </c>
      <c r="K4" s="184">
        <v>80</v>
      </c>
      <c r="L4" s="49">
        <f>(34000+16600)/2</f>
        <v>25300</v>
      </c>
      <c r="M4" s="154">
        <v>133723</v>
      </c>
    </row>
    <row r="5" spans="1:14" x14ac:dyDescent="0.25">
      <c r="A5" s="148" t="s">
        <v>247</v>
      </c>
      <c r="B5" s="102" t="s">
        <v>103</v>
      </c>
      <c r="C5" s="102" t="s">
        <v>2023</v>
      </c>
      <c r="D5" s="103" t="s">
        <v>96</v>
      </c>
      <c r="E5" s="149">
        <v>857</v>
      </c>
      <c r="F5" s="103">
        <v>1971</v>
      </c>
      <c r="G5" s="155">
        <f>350*6</f>
        <v>2100</v>
      </c>
      <c r="H5" s="103" t="s">
        <v>2013</v>
      </c>
      <c r="I5" s="103" t="s">
        <v>96</v>
      </c>
      <c r="J5" s="103" t="s">
        <v>2037</v>
      </c>
      <c r="K5" s="103">
        <v>8</v>
      </c>
      <c r="L5" s="142">
        <v>20548</v>
      </c>
      <c r="M5" s="154">
        <v>133723</v>
      </c>
    </row>
    <row r="6" spans="1:14" x14ac:dyDescent="0.25">
      <c r="A6" s="148" t="s">
        <v>104</v>
      </c>
      <c r="B6" s="102" t="s">
        <v>105</v>
      </c>
      <c r="C6" s="102" t="s">
        <v>2023</v>
      </c>
      <c r="D6" s="103" t="s">
        <v>96</v>
      </c>
      <c r="E6" s="149">
        <v>200</v>
      </c>
      <c r="F6" s="153">
        <v>2007</v>
      </c>
      <c r="G6" s="181">
        <f>400*6</f>
        <v>2400</v>
      </c>
      <c r="H6" s="103">
        <v>27</v>
      </c>
      <c r="I6" s="156">
        <f>H6/9</f>
        <v>3</v>
      </c>
      <c r="J6" s="103" t="s">
        <v>2038</v>
      </c>
      <c r="K6" s="103">
        <v>173</v>
      </c>
      <c r="L6" s="142">
        <v>52455.128205128203</v>
      </c>
      <c r="M6" s="154">
        <v>97442</v>
      </c>
    </row>
    <row r="7" spans="1:14" x14ac:dyDescent="0.25">
      <c r="A7" s="148" t="s">
        <v>899</v>
      </c>
      <c r="B7" s="102" t="s">
        <v>105</v>
      </c>
      <c r="C7" s="102" t="s">
        <v>2023</v>
      </c>
      <c r="D7" s="103" t="s">
        <v>189</v>
      </c>
      <c r="E7" s="157" t="s">
        <v>2033</v>
      </c>
      <c r="F7" s="103">
        <v>1997</v>
      </c>
      <c r="G7" s="155">
        <v>2982</v>
      </c>
      <c r="H7" s="158">
        <v>101</v>
      </c>
      <c r="I7" s="159">
        <v>16</v>
      </c>
      <c r="J7" s="103" t="s">
        <v>190</v>
      </c>
      <c r="K7" s="184">
        <v>52</v>
      </c>
      <c r="L7" s="142">
        <v>26382.608695652172</v>
      </c>
      <c r="M7" s="154">
        <v>97442</v>
      </c>
    </row>
    <row r="8" spans="1:14" ht="27.75" customHeight="1" x14ac:dyDescent="0.25">
      <c r="A8" s="152" t="s">
        <v>586</v>
      </c>
      <c r="B8" s="102" t="s">
        <v>106</v>
      </c>
      <c r="C8" s="102" t="s">
        <v>2022</v>
      </c>
      <c r="D8" s="160" t="s">
        <v>196</v>
      </c>
      <c r="E8" s="149">
        <v>504</v>
      </c>
      <c r="F8" s="153" t="s">
        <v>900</v>
      </c>
      <c r="G8" s="155">
        <f>350*6</f>
        <v>2100</v>
      </c>
      <c r="H8" s="103">
        <v>479</v>
      </c>
      <c r="I8" s="103" t="s">
        <v>96</v>
      </c>
      <c r="J8" s="103" t="s">
        <v>610</v>
      </c>
      <c r="K8" s="103">
        <v>11</v>
      </c>
      <c r="L8" s="142">
        <v>23045.363636363636</v>
      </c>
      <c r="M8" s="154">
        <v>154819</v>
      </c>
    </row>
    <row r="9" spans="1:14" x14ac:dyDescent="0.25">
      <c r="A9" s="148" t="s">
        <v>112</v>
      </c>
      <c r="B9" s="102" t="s">
        <v>107</v>
      </c>
      <c r="C9" s="102" t="s">
        <v>2023</v>
      </c>
      <c r="D9" s="103" t="s">
        <v>96</v>
      </c>
      <c r="E9" s="149">
        <v>2373</v>
      </c>
      <c r="F9" s="103">
        <v>1986</v>
      </c>
      <c r="G9" s="161">
        <f>600*6</f>
        <v>3600</v>
      </c>
      <c r="H9" s="162" t="s">
        <v>2013</v>
      </c>
      <c r="I9" s="162" t="s">
        <v>96</v>
      </c>
      <c r="J9" s="103" t="s">
        <v>491</v>
      </c>
      <c r="K9" s="103">
        <v>19</v>
      </c>
      <c r="L9" s="142">
        <v>58539.42105263158</v>
      </c>
      <c r="M9" s="154">
        <v>243266</v>
      </c>
    </row>
    <row r="10" spans="1:14" x14ac:dyDescent="0.25">
      <c r="A10" s="148" t="s">
        <v>108</v>
      </c>
      <c r="B10" s="102" t="s">
        <v>992</v>
      </c>
      <c r="C10" s="102" t="s">
        <v>2023</v>
      </c>
      <c r="D10" s="103" t="s">
        <v>96</v>
      </c>
      <c r="E10" s="149">
        <v>454</v>
      </c>
      <c r="F10" s="103" t="s">
        <v>901</v>
      </c>
      <c r="G10" s="181" t="s">
        <v>96</v>
      </c>
      <c r="H10" s="103" t="s">
        <v>2013</v>
      </c>
      <c r="I10" s="103" t="s">
        <v>96</v>
      </c>
      <c r="J10" s="103" t="s">
        <v>661</v>
      </c>
      <c r="K10" s="103">
        <v>1</v>
      </c>
      <c r="L10" s="142">
        <v>42000</v>
      </c>
      <c r="M10" s="154">
        <v>195612</v>
      </c>
    </row>
    <row r="11" spans="1:14" x14ac:dyDescent="0.25">
      <c r="A11" s="148" t="s">
        <v>109</v>
      </c>
      <c r="B11" s="102" t="s">
        <v>110</v>
      </c>
      <c r="C11" s="102" t="s">
        <v>2023</v>
      </c>
      <c r="D11" s="103" t="s">
        <v>96</v>
      </c>
      <c r="E11" s="149">
        <v>101</v>
      </c>
      <c r="F11" s="103">
        <v>2007</v>
      </c>
      <c r="G11" s="181" t="s">
        <v>96</v>
      </c>
      <c r="H11" s="103">
        <v>50</v>
      </c>
      <c r="I11" s="156">
        <v>5.3</v>
      </c>
      <c r="J11" s="103" t="s">
        <v>870</v>
      </c>
      <c r="K11" s="103">
        <v>51</v>
      </c>
      <c r="L11" s="142">
        <v>31460.784313725489</v>
      </c>
      <c r="M11" s="154">
        <v>101198</v>
      </c>
    </row>
    <row r="12" spans="1:14" x14ac:dyDescent="0.25">
      <c r="A12" s="148" t="s">
        <v>735</v>
      </c>
      <c r="B12" s="102" t="s">
        <v>111</v>
      </c>
      <c r="C12" s="102" t="s">
        <v>2022</v>
      </c>
      <c r="D12" s="103" t="s">
        <v>201</v>
      </c>
      <c r="E12" s="149">
        <v>111</v>
      </c>
      <c r="F12" s="103" t="s">
        <v>901</v>
      </c>
      <c r="G12" s="155">
        <f>395*6</f>
        <v>2370</v>
      </c>
      <c r="H12" s="103" t="s">
        <v>2013</v>
      </c>
      <c r="I12" s="103" t="s">
        <v>96</v>
      </c>
      <c r="J12" s="103" t="s">
        <v>879</v>
      </c>
      <c r="K12" s="103">
        <v>3</v>
      </c>
      <c r="L12" s="142">
        <v>48500</v>
      </c>
      <c r="M12" s="154">
        <v>242037</v>
      </c>
    </row>
    <row r="13" spans="1:14" x14ac:dyDescent="0.25">
      <c r="A13" s="148" t="s">
        <v>113</v>
      </c>
      <c r="B13" s="102" t="s">
        <v>114</v>
      </c>
      <c r="C13" s="102" t="s">
        <v>2023</v>
      </c>
      <c r="D13" s="103" t="s">
        <v>96</v>
      </c>
      <c r="E13" s="149">
        <v>1075</v>
      </c>
      <c r="F13" s="103">
        <v>1984</v>
      </c>
      <c r="G13" s="155">
        <v>2950</v>
      </c>
      <c r="H13" s="103" t="s">
        <v>2013</v>
      </c>
      <c r="I13" s="103" t="s">
        <v>96</v>
      </c>
      <c r="J13" s="103" t="s">
        <v>871</v>
      </c>
      <c r="K13" s="103">
        <v>10</v>
      </c>
      <c r="L13" s="142">
        <v>32450</v>
      </c>
      <c r="M13" s="154">
        <v>120691</v>
      </c>
    </row>
    <row r="14" spans="1:14" x14ac:dyDescent="0.25">
      <c r="A14" s="148" t="s">
        <v>115</v>
      </c>
      <c r="B14" s="102" t="s">
        <v>116</v>
      </c>
      <c r="C14" s="102" t="s">
        <v>2023</v>
      </c>
      <c r="D14" s="103" t="s">
        <v>494</v>
      </c>
      <c r="E14" s="149">
        <v>453</v>
      </c>
      <c r="F14" s="103">
        <v>2008</v>
      </c>
      <c r="G14" s="155">
        <v>3580</v>
      </c>
      <c r="H14" s="103">
        <v>159</v>
      </c>
      <c r="I14" s="103">
        <v>18.7</v>
      </c>
      <c r="J14" s="103" t="s">
        <v>1976</v>
      </c>
      <c r="K14" s="103">
        <v>294</v>
      </c>
      <c r="L14" s="182">
        <v>94000</v>
      </c>
      <c r="M14" s="154">
        <v>167125</v>
      </c>
    </row>
    <row r="15" spans="1:14" x14ac:dyDescent="0.25">
      <c r="A15" s="148" t="s">
        <v>122</v>
      </c>
      <c r="B15" s="102" t="s">
        <v>116</v>
      </c>
      <c r="C15" s="102" t="s">
        <v>2023</v>
      </c>
      <c r="D15" s="103" t="s">
        <v>96</v>
      </c>
      <c r="E15" s="149">
        <v>1294</v>
      </c>
      <c r="F15" s="103">
        <v>1985</v>
      </c>
      <c r="G15" s="155">
        <v>3510</v>
      </c>
      <c r="H15" s="103" t="s">
        <v>2013</v>
      </c>
      <c r="I15" s="103" t="s">
        <v>96</v>
      </c>
      <c r="J15" s="103" t="s">
        <v>265</v>
      </c>
      <c r="K15" s="103">
        <v>18</v>
      </c>
      <c r="L15" s="142">
        <v>46661.111111111109</v>
      </c>
      <c r="M15" s="154">
        <v>167125</v>
      </c>
    </row>
    <row r="16" spans="1:14" x14ac:dyDescent="0.25">
      <c r="A16" s="148" t="s">
        <v>733</v>
      </c>
      <c r="B16" s="102" t="s">
        <v>117</v>
      </c>
      <c r="C16" s="102" t="s">
        <v>2022</v>
      </c>
      <c r="D16" s="103" t="s">
        <v>96</v>
      </c>
      <c r="E16" s="149">
        <v>215</v>
      </c>
      <c r="F16" s="103" t="s">
        <v>901</v>
      </c>
      <c r="G16" s="155">
        <f>525*6</f>
        <v>3150</v>
      </c>
      <c r="H16" s="103" t="s">
        <v>2013</v>
      </c>
      <c r="I16" s="103" t="s">
        <v>96</v>
      </c>
      <c r="J16" s="103" t="s">
        <v>265</v>
      </c>
      <c r="K16" s="103">
        <v>10</v>
      </c>
      <c r="L16" s="142">
        <v>7250</v>
      </c>
      <c r="M16" s="154">
        <v>177035</v>
      </c>
    </row>
    <row r="17" spans="1:13" x14ac:dyDescent="0.25">
      <c r="A17" s="148" t="s">
        <v>118</v>
      </c>
      <c r="B17" s="102" t="s">
        <v>119</v>
      </c>
      <c r="C17" s="102" t="s">
        <v>2023</v>
      </c>
      <c r="D17" s="103" t="s">
        <v>96</v>
      </c>
      <c r="E17" s="149">
        <v>792</v>
      </c>
      <c r="F17" s="103" t="s">
        <v>901</v>
      </c>
      <c r="G17" s="155">
        <f>500*6</f>
        <v>3000</v>
      </c>
      <c r="H17" s="103" t="s">
        <v>2013</v>
      </c>
      <c r="I17" s="103" t="s">
        <v>96</v>
      </c>
      <c r="J17" s="103" t="s">
        <v>858</v>
      </c>
      <c r="K17" s="103">
        <v>10</v>
      </c>
      <c r="L17" s="142">
        <v>45580</v>
      </c>
      <c r="M17" s="154">
        <v>210247</v>
      </c>
    </row>
    <row r="18" spans="1:13" x14ac:dyDescent="0.25">
      <c r="A18" s="163" t="s">
        <v>121</v>
      </c>
      <c r="B18" s="115" t="s">
        <v>120</v>
      </c>
      <c r="C18" s="115" t="s">
        <v>2023</v>
      </c>
      <c r="D18" s="116" t="s">
        <v>96</v>
      </c>
      <c r="E18" s="164">
        <v>528</v>
      </c>
      <c r="F18" s="116" t="s">
        <v>902</v>
      </c>
      <c r="G18" s="165">
        <f>5*450</f>
        <v>2250</v>
      </c>
      <c r="H18" s="116" t="s">
        <v>2013</v>
      </c>
      <c r="I18" s="116" t="s">
        <v>2049</v>
      </c>
      <c r="J18" s="103" t="s">
        <v>611</v>
      </c>
      <c r="K18" s="116">
        <v>18</v>
      </c>
      <c r="L18" s="166">
        <v>38261</v>
      </c>
      <c r="M18" s="167">
        <v>180301</v>
      </c>
    </row>
    <row r="19" spans="1:13" x14ac:dyDescent="0.25">
      <c r="A19" s="168"/>
      <c r="B19" s="169"/>
      <c r="C19" s="169"/>
      <c r="D19" s="170"/>
      <c r="E19" s="171"/>
      <c r="F19" s="170"/>
      <c r="G19" s="172"/>
      <c r="H19" s="170"/>
      <c r="I19" s="170"/>
      <c r="J19" s="170"/>
      <c r="K19" s="170"/>
      <c r="L19" s="173"/>
      <c r="M19" s="173"/>
    </row>
    <row r="20" spans="1:13" x14ac:dyDescent="0.25">
      <c r="A20" s="36" t="s">
        <v>2030</v>
      </c>
    </row>
    <row r="21" spans="1:13" x14ac:dyDescent="0.25">
      <c r="A21" t="s">
        <v>2034</v>
      </c>
    </row>
    <row r="22" spans="1:13" x14ac:dyDescent="0.25">
      <c r="A22" s="36" t="s">
        <v>2039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22" sqref="C22"/>
    </sheetView>
  </sheetViews>
  <sheetFormatPr defaultRowHeight="15" x14ac:dyDescent="0.25"/>
  <cols>
    <col min="2" max="2" width="17" customWidth="1"/>
  </cols>
  <sheetData>
    <row r="1" spans="1:3" x14ac:dyDescent="0.25">
      <c r="A1">
        <v>140</v>
      </c>
      <c r="B1" t="s">
        <v>789</v>
      </c>
      <c r="C1">
        <v>35000</v>
      </c>
    </row>
    <row r="2" spans="1:3" x14ac:dyDescent="0.25">
      <c r="A2">
        <v>373</v>
      </c>
      <c r="B2" t="s">
        <v>789</v>
      </c>
      <c r="C2">
        <v>38000</v>
      </c>
    </row>
    <row r="3" spans="1:3" x14ac:dyDescent="0.25">
      <c r="A3">
        <v>306</v>
      </c>
      <c r="B3" t="s">
        <v>789</v>
      </c>
      <c r="C3">
        <v>66000</v>
      </c>
    </row>
    <row r="4" spans="1:3" x14ac:dyDescent="0.25">
      <c r="A4">
        <v>492</v>
      </c>
      <c r="B4" t="s">
        <v>789</v>
      </c>
      <c r="C4">
        <v>29000</v>
      </c>
    </row>
    <row r="5" spans="1:3" x14ac:dyDescent="0.25">
      <c r="A5">
        <v>513</v>
      </c>
      <c r="B5" t="s">
        <v>232</v>
      </c>
      <c r="C5">
        <v>24900</v>
      </c>
    </row>
    <row r="6" spans="1:3" x14ac:dyDescent="0.25">
      <c r="A6">
        <v>472</v>
      </c>
      <c r="B6" t="s">
        <v>789</v>
      </c>
      <c r="C6">
        <v>52900</v>
      </c>
    </row>
    <row r="7" spans="1:3" x14ac:dyDescent="0.25">
      <c r="A7">
        <v>276</v>
      </c>
      <c r="B7" t="s">
        <v>232</v>
      </c>
      <c r="C7">
        <v>45000</v>
      </c>
    </row>
    <row r="8" spans="1:3" x14ac:dyDescent="0.25">
      <c r="A8">
        <v>167</v>
      </c>
      <c r="B8" t="s">
        <v>790</v>
      </c>
      <c r="C8">
        <v>49000</v>
      </c>
    </row>
    <row r="9" spans="1:3" x14ac:dyDescent="0.25">
      <c r="A9">
        <v>146</v>
      </c>
      <c r="B9" t="s">
        <v>789</v>
      </c>
      <c r="C9">
        <v>35000</v>
      </c>
    </row>
    <row r="10" spans="1:3" x14ac:dyDescent="0.25">
      <c r="A10">
        <v>130</v>
      </c>
      <c r="B10" t="s">
        <v>232</v>
      </c>
      <c r="C10">
        <v>36000</v>
      </c>
    </row>
    <row r="11" spans="1:3" x14ac:dyDescent="0.25">
      <c r="A11">
        <v>128</v>
      </c>
      <c r="B11" t="s">
        <v>232</v>
      </c>
      <c r="C11">
        <v>39000</v>
      </c>
    </row>
    <row r="12" spans="1:3" x14ac:dyDescent="0.25">
      <c r="A12">
        <v>66</v>
      </c>
      <c r="B12" t="s">
        <v>232</v>
      </c>
      <c r="C12">
        <v>29000</v>
      </c>
    </row>
    <row r="13" spans="1:3" x14ac:dyDescent="0.25">
      <c r="A13">
        <v>317</v>
      </c>
      <c r="B13" t="s">
        <v>232</v>
      </c>
      <c r="C13">
        <v>35000</v>
      </c>
    </row>
    <row r="14" spans="1:3" x14ac:dyDescent="0.25">
      <c r="A14">
        <v>444</v>
      </c>
      <c r="B14" t="s">
        <v>609</v>
      </c>
      <c r="C14">
        <v>22000</v>
      </c>
    </row>
    <row r="15" spans="1:3" x14ac:dyDescent="0.25">
      <c r="A15">
        <v>431</v>
      </c>
      <c r="B15" t="s">
        <v>232</v>
      </c>
      <c r="C15">
        <v>29000</v>
      </c>
    </row>
    <row r="16" spans="1:3" x14ac:dyDescent="0.25">
      <c r="A16">
        <v>365</v>
      </c>
      <c r="B16" t="s">
        <v>232</v>
      </c>
      <c r="C16">
        <v>39000</v>
      </c>
    </row>
    <row r="17" spans="1:3" x14ac:dyDescent="0.25">
      <c r="A17">
        <v>278</v>
      </c>
      <c r="B17" t="s">
        <v>609</v>
      </c>
      <c r="C17">
        <v>45000</v>
      </c>
    </row>
    <row r="18" spans="1:3" x14ac:dyDescent="0.25">
      <c r="A18">
        <v>415</v>
      </c>
      <c r="B18" t="s">
        <v>609</v>
      </c>
      <c r="C18">
        <v>39900</v>
      </c>
    </row>
    <row r="20" spans="1:3" x14ac:dyDescent="0.25">
      <c r="B20" t="s">
        <v>791</v>
      </c>
      <c r="C20">
        <f>COUNT(C1:C18)</f>
        <v>18</v>
      </c>
    </row>
    <row r="21" spans="1:3" x14ac:dyDescent="0.25">
      <c r="B21" t="s">
        <v>792</v>
      </c>
      <c r="C21">
        <f>AVERAGE(C1:C18)</f>
        <v>38261.111111111109</v>
      </c>
    </row>
    <row r="22" spans="1:3" x14ac:dyDescent="0.25">
      <c r="B22" t="s">
        <v>793</v>
      </c>
      <c r="C22">
        <f>MAX(C1:C18)</f>
        <v>66000</v>
      </c>
    </row>
    <row r="23" spans="1:3" x14ac:dyDescent="0.25">
      <c r="B23" t="s">
        <v>794</v>
      </c>
      <c r="C23">
        <f>MIN(C1:C18)</f>
        <v>22000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3"/>
  <sheetViews>
    <sheetView topLeftCell="B1" workbookViewId="0">
      <selection activeCell="G18" sqref="G18"/>
    </sheetView>
  </sheetViews>
  <sheetFormatPr defaultRowHeight="15" x14ac:dyDescent="0.25"/>
  <cols>
    <col min="1" max="1" width="18" customWidth="1"/>
    <col min="2" max="2" width="20.7109375" style="132" customWidth="1"/>
    <col min="3" max="3" width="18" customWidth="1"/>
    <col min="4" max="4" width="13.28515625" customWidth="1"/>
    <col min="5" max="5" width="12.85546875" style="15" customWidth="1"/>
    <col min="12" max="13" width="10.140625" bestFit="1" customWidth="1"/>
    <col min="14" max="14" width="11.140625" bestFit="1" customWidth="1"/>
  </cols>
  <sheetData>
    <row r="1" spans="1:16" ht="15" customHeight="1" x14ac:dyDescent="0.25">
      <c r="B1" s="127"/>
      <c r="C1" s="64"/>
    </row>
    <row r="2" spans="1:16" x14ac:dyDescent="0.25">
      <c r="A2" s="126" t="s">
        <v>1014</v>
      </c>
      <c r="B2" s="64" t="s">
        <v>1015</v>
      </c>
      <c r="C2" s="64" t="s">
        <v>1</v>
      </c>
      <c r="D2" s="38" t="s">
        <v>1635</v>
      </c>
      <c r="E2" s="125" t="s">
        <v>673</v>
      </c>
    </row>
    <row r="3" spans="1:16" ht="45" x14ac:dyDescent="0.25">
      <c r="A3" s="63" t="s">
        <v>1709</v>
      </c>
      <c r="B3" s="131" t="s">
        <v>1844</v>
      </c>
      <c r="C3" s="63"/>
      <c r="D3" s="129">
        <v>42523</v>
      </c>
      <c r="E3" s="134"/>
      <c r="I3" s="174" t="s">
        <v>1987</v>
      </c>
      <c r="J3" s="174" t="s">
        <v>1906</v>
      </c>
      <c r="K3" s="175" t="s">
        <v>1908</v>
      </c>
      <c r="L3" s="175" t="s">
        <v>1907</v>
      </c>
      <c r="M3" s="174" t="s">
        <v>794</v>
      </c>
      <c r="N3" s="174" t="s">
        <v>793</v>
      </c>
      <c r="O3" s="175" t="s">
        <v>1989</v>
      </c>
      <c r="P3" s="175" t="s">
        <v>1988</v>
      </c>
    </row>
    <row r="4" spans="1:16" ht="30" x14ac:dyDescent="0.25">
      <c r="A4" s="63" t="s">
        <v>1714</v>
      </c>
      <c r="B4" s="131" t="s">
        <v>1848</v>
      </c>
      <c r="C4" s="63"/>
      <c r="D4" s="129">
        <v>42514</v>
      </c>
      <c r="E4" s="134"/>
      <c r="I4" s="144" t="s">
        <v>1905</v>
      </c>
      <c r="J4" s="103">
        <v>41</v>
      </c>
      <c r="K4" s="156">
        <f>J4/5</f>
        <v>8.1999999999999993</v>
      </c>
      <c r="L4" s="155">
        <v>88766</v>
      </c>
      <c r="M4" s="155">
        <v>39500</v>
      </c>
      <c r="N4" s="155">
        <v>215000</v>
      </c>
      <c r="O4" s="103">
        <v>13</v>
      </c>
      <c r="P4" s="176">
        <f>O4/J4</f>
        <v>0.31707317073170732</v>
      </c>
    </row>
    <row r="5" spans="1:16" ht="25.5" x14ac:dyDescent="0.25">
      <c r="A5" s="63" t="s">
        <v>1676</v>
      </c>
      <c r="B5" s="131" t="s">
        <v>1813</v>
      </c>
      <c r="C5" s="128"/>
      <c r="D5" s="129">
        <v>42501</v>
      </c>
      <c r="E5" s="130"/>
      <c r="I5" s="102">
        <v>2015</v>
      </c>
      <c r="J5" s="103">
        <v>64</v>
      </c>
      <c r="K5" s="156">
        <f>J5/12</f>
        <v>5.333333333333333</v>
      </c>
      <c r="L5" s="155">
        <v>84738</v>
      </c>
      <c r="M5" s="155">
        <v>42000</v>
      </c>
      <c r="N5" s="155">
        <v>179000</v>
      </c>
      <c r="O5" s="103">
        <v>14</v>
      </c>
      <c r="P5" s="176">
        <f>O5/J5</f>
        <v>0.21875</v>
      </c>
    </row>
    <row r="6" spans="1:16" x14ac:dyDescent="0.25">
      <c r="A6" s="63" t="s">
        <v>1712</v>
      </c>
      <c r="B6" s="131" t="s">
        <v>1847</v>
      </c>
      <c r="C6" s="63"/>
      <c r="D6" s="129">
        <v>42493</v>
      </c>
      <c r="E6" s="134"/>
      <c r="I6" s="102">
        <v>2014</v>
      </c>
      <c r="J6" s="103">
        <v>62</v>
      </c>
      <c r="K6" s="156">
        <f>J6/12</f>
        <v>5.166666666666667</v>
      </c>
      <c r="L6" s="155">
        <v>86511</v>
      </c>
      <c r="M6" s="155">
        <v>35000</v>
      </c>
      <c r="N6" s="155">
        <v>195000</v>
      </c>
      <c r="O6" s="103">
        <v>18</v>
      </c>
      <c r="P6" s="176">
        <f>O6/J6</f>
        <v>0.29032258064516131</v>
      </c>
    </row>
    <row r="7" spans="1:16" ht="30" x14ac:dyDescent="0.25">
      <c r="A7" s="63" t="s">
        <v>1353</v>
      </c>
      <c r="B7" s="128" t="s">
        <v>1354</v>
      </c>
      <c r="C7" s="63" t="s">
        <v>1274</v>
      </c>
      <c r="D7" s="129">
        <v>42493</v>
      </c>
      <c r="E7" s="130"/>
      <c r="I7" s="102">
        <v>2013</v>
      </c>
      <c r="J7" s="103">
        <v>27</v>
      </c>
      <c r="K7" s="156">
        <f>J7/12</f>
        <v>2.25</v>
      </c>
      <c r="L7" s="155">
        <v>80088</v>
      </c>
      <c r="M7" s="155">
        <f>J196</f>
        <v>39920</v>
      </c>
      <c r="N7" s="155">
        <v>225000</v>
      </c>
      <c r="O7" s="103">
        <v>10</v>
      </c>
      <c r="P7" s="176">
        <f>O7/J7</f>
        <v>0.37037037037037035</v>
      </c>
    </row>
    <row r="8" spans="1:16" ht="25.5" x14ac:dyDescent="0.25">
      <c r="A8" s="63" t="s">
        <v>1680</v>
      </c>
      <c r="B8" s="131" t="s">
        <v>1817</v>
      </c>
      <c r="C8" s="128"/>
      <c r="D8" s="129">
        <v>42491</v>
      </c>
      <c r="E8" s="130">
        <v>45000</v>
      </c>
      <c r="F8" t="s">
        <v>1784</v>
      </c>
    </row>
    <row r="9" spans="1:16" x14ac:dyDescent="0.25">
      <c r="A9" s="63" t="s">
        <v>1702</v>
      </c>
      <c r="B9" s="131" t="s">
        <v>1075</v>
      </c>
      <c r="C9" s="63"/>
      <c r="D9" s="129">
        <v>42491</v>
      </c>
      <c r="E9" s="134">
        <v>50000</v>
      </c>
      <c r="I9" t="s">
        <v>1983</v>
      </c>
    </row>
    <row r="10" spans="1:16" ht="30" x14ac:dyDescent="0.25">
      <c r="A10" s="63" t="s">
        <v>1625</v>
      </c>
      <c r="B10" s="128" t="s">
        <v>1626</v>
      </c>
      <c r="C10" s="63" t="s">
        <v>1274</v>
      </c>
      <c r="D10" s="129">
        <v>42491</v>
      </c>
      <c r="E10" s="130">
        <v>42500</v>
      </c>
      <c r="I10" t="s">
        <v>1984</v>
      </c>
    </row>
    <row r="11" spans="1:16" ht="30" x14ac:dyDescent="0.25">
      <c r="A11" s="63" t="s">
        <v>1631</v>
      </c>
      <c r="B11" s="128" t="s">
        <v>1632</v>
      </c>
      <c r="C11" s="63" t="s">
        <v>1274</v>
      </c>
      <c r="D11" s="129">
        <v>42491</v>
      </c>
      <c r="E11" s="130">
        <v>42000</v>
      </c>
      <c r="I11">
        <f>398-3</f>
        <v>395</v>
      </c>
      <c r="J11">
        <f>I11/12.5</f>
        <v>31.6</v>
      </c>
      <c r="K11" t="s">
        <v>1985</v>
      </c>
    </row>
    <row r="12" spans="1:16" ht="45" x14ac:dyDescent="0.25">
      <c r="A12" s="63" t="s">
        <v>1035</v>
      </c>
      <c r="B12" s="128" t="s">
        <v>1036</v>
      </c>
      <c r="C12" s="63" t="s">
        <v>1037</v>
      </c>
      <c r="D12" s="129">
        <v>42461</v>
      </c>
      <c r="E12" s="134">
        <v>130000</v>
      </c>
      <c r="I12" t="s">
        <v>1991</v>
      </c>
    </row>
    <row r="13" spans="1:16" ht="25.5" x14ac:dyDescent="0.25">
      <c r="A13" s="63" t="s">
        <v>1706</v>
      </c>
      <c r="B13" s="131" t="s">
        <v>1842</v>
      </c>
      <c r="C13" s="63"/>
      <c r="D13" s="129">
        <v>42461</v>
      </c>
      <c r="E13" s="134">
        <v>107500</v>
      </c>
      <c r="I13" t="s">
        <v>1999</v>
      </c>
    </row>
    <row r="14" spans="1:16" ht="25.5" x14ac:dyDescent="0.25">
      <c r="A14" s="63" t="s">
        <v>1707</v>
      </c>
      <c r="B14" s="131" t="s">
        <v>1842</v>
      </c>
      <c r="C14" s="63"/>
      <c r="D14" s="129">
        <v>42461</v>
      </c>
      <c r="E14" s="134">
        <v>107500</v>
      </c>
      <c r="I14" t="s">
        <v>2000</v>
      </c>
    </row>
    <row r="15" spans="1:16" ht="45" x14ac:dyDescent="0.25">
      <c r="A15" s="63" t="s">
        <v>1205</v>
      </c>
      <c r="B15" s="128" t="s">
        <v>1206</v>
      </c>
      <c r="C15" s="63" t="s">
        <v>1207</v>
      </c>
      <c r="D15" s="129">
        <v>42461</v>
      </c>
      <c r="E15" s="130">
        <v>120000</v>
      </c>
      <c r="I15" t="s">
        <v>2005</v>
      </c>
    </row>
    <row r="16" spans="1:16" ht="30" x14ac:dyDescent="0.25">
      <c r="A16" s="63" t="s">
        <v>1410</v>
      </c>
      <c r="B16" s="128" t="s">
        <v>1411</v>
      </c>
      <c r="C16" s="63" t="s">
        <v>1274</v>
      </c>
      <c r="D16" s="129">
        <v>42461</v>
      </c>
      <c r="E16" s="130">
        <v>41500</v>
      </c>
      <c r="I16" t="s">
        <v>2004</v>
      </c>
    </row>
    <row r="17" spans="1:9" ht="30" x14ac:dyDescent="0.25">
      <c r="A17" s="63" t="s">
        <v>1434</v>
      </c>
      <c r="B17" s="128" t="s">
        <v>1435</v>
      </c>
      <c r="C17" s="63" t="s">
        <v>1274</v>
      </c>
      <c r="D17" s="129">
        <v>42461</v>
      </c>
      <c r="E17" s="137">
        <v>95000</v>
      </c>
      <c r="I17" t="s">
        <v>2001</v>
      </c>
    </row>
    <row r="18" spans="1:9" ht="45" x14ac:dyDescent="0.25">
      <c r="A18" s="63" t="s">
        <v>1442</v>
      </c>
      <c r="B18" s="128" t="s">
        <v>1443</v>
      </c>
      <c r="C18" s="63" t="s">
        <v>1444</v>
      </c>
      <c r="D18" s="129">
        <v>42461</v>
      </c>
      <c r="E18" s="130">
        <v>118000</v>
      </c>
    </row>
    <row r="19" spans="1:9" ht="45" x14ac:dyDescent="0.25">
      <c r="A19" s="63" t="s">
        <v>1483</v>
      </c>
      <c r="B19" s="128" t="s">
        <v>1484</v>
      </c>
      <c r="C19" s="63" t="s">
        <v>1485</v>
      </c>
      <c r="D19" s="129">
        <v>42461</v>
      </c>
      <c r="E19" s="130">
        <v>125000</v>
      </c>
    </row>
    <row r="20" spans="1:9" ht="45" x14ac:dyDescent="0.25">
      <c r="A20" s="63" t="s">
        <v>1521</v>
      </c>
      <c r="B20" s="128" t="s">
        <v>1522</v>
      </c>
      <c r="C20" s="63" t="s">
        <v>1523</v>
      </c>
      <c r="D20" s="129">
        <v>42461</v>
      </c>
      <c r="E20" s="130">
        <v>55000</v>
      </c>
    </row>
    <row r="21" spans="1:9" ht="30" x14ac:dyDescent="0.25">
      <c r="A21" s="63" t="s">
        <v>1535</v>
      </c>
      <c r="B21" s="128" t="s">
        <v>1536</v>
      </c>
      <c r="C21" s="63" t="s">
        <v>1274</v>
      </c>
      <c r="D21" s="129">
        <v>42461</v>
      </c>
      <c r="E21" s="130">
        <v>119000</v>
      </c>
    </row>
    <row r="22" spans="1:9" x14ac:dyDescent="0.25">
      <c r="A22" s="63" t="s">
        <v>1742</v>
      </c>
      <c r="B22" s="131" t="s">
        <v>1872</v>
      </c>
      <c r="C22" s="63"/>
      <c r="D22" s="129">
        <v>42459</v>
      </c>
      <c r="E22" s="134"/>
    </row>
    <row r="23" spans="1:9" x14ac:dyDescent="0.25">
      <c r="A23" s="63" t="s">
        <v>1757</v>
      </c>
      <c r="B23" s="131" t="s">
        <v>1886</v>
      </c>
      <c r="C23" s="63"/>
      <c r="D23" s="129">
        <v>42457</v>
      </c>
      <c r="E23" s="134"/>
    </row>
    <row r="24" spans="1:9" ht="25.5" x14ac:dyDescent="0.25">
      <c r="A24" s="63" t="s">
        <v>1675</v>
      </c>
      <c r="B24" s="131" t="s">
        <v>1812</v>
      </c>
      <c r="C24" s="128"/>
      <c r="D24" s="129">
        <v>42430</v>
      </c>
      <c r="E24" s="130">
        <v>78500</v>
      </c>
    </row>
    <row r="25" spans="1:9" ht="25.5" x14ac:dyDescent="0.25">
      <c r="A25" s="63" t="s">
        <v>1681</v>
      </c>
      <c r="B25" s="131" t="s">
        <v>1818</v>
      </c>
      <c r="C25" s="128"/>
      <c r="D25" s="129">
        <v>42430</v>
      </c>
      <c r="E25" s="130">
        <v>44000</v>
      </c>
    </row>
    <row r="26" spans="1:9" ht="25.5" x14ac:dyDescent="0.25">
      <c r="A26" s="63" t="s">
        <v>1713</v>
      </c>
      <c r="B26" s="131" t="s">
        <v>1232</v>
      </c>
      <c r="C26" s="63"/>
      <c r="D26" s="129">
        <v>42430</v>
      </c>
      <c r="E26" s="134">
        <v>40000</v>
      </c>
    </row>
    <row r="27" spans="1:9" x14ac:dyDescent="0.25">
      <c r="A27" s="63" t="s">
        <v>1734</v>
      </c>
      <c r="B27" s="131" t="s">
        <v>1866</v>
      </c>
      <c r="C27" s="63"/>
      <c r="D27" s="129">
        <v>42430</v>
      </c>
      <c r="E27" s="134">
        <v>215000</v>
      </c>
    </row>
    <row r="28" spans="1:9" ht="25.5" x14ac:dyDescent="0.25">
      <c r="A28" s="63" t="s">
        <v>1744</v>
      </c>
      <c r="B28" s="131" t="s">
        <v>1874</v>
      </c>
      <c r="C28" s="63"/>
      <c r="D28" s="129">
        <v>42430</v>
      </c>
      <c r="E28" s="134">
        <v>165000</v>
      </c>
    </row>
    <row r="29" spans="1:9" ht="25.5" x14ac:dyDescent="0.25">
      <c r="A29" s="63" t="s">
        <v>1755</v>
      </c>
      <c r="B29" s="131" t="s">
        <v>1884</v>
      </c>
      <c r="C29" s="63"/>
      <c r="D29" s="129">
        <v>42430</v>
      </c>
      <c r="E29" s="134">
        <v>200000</v>
      </c>
    </row>
    <row r="30" spans="1:9" ht="30" x14ac:dyDescent="0.25">
      <c r="A30" s="63" t="s">
        <v>1293</v>
      </c>
      <c r="B30" s="128" t="s">
        <v>1294</v>
      </c>
      <c r="C30" s="63" t="s">
        <v>1274</v>
      </c>
      <c r="D30" s="129">
        <v>42430</v>
      </c>
      <c r="E30" s="130">
        <v>72000</v>
      </c>
    </row>
    <row r="31" spans="1:9" ht="30" x14ac:dyDescent="0.25">
      <c r="A31" s="63" t="s">
        <v>1412</v>
      </c>
      <c r="B31" s="128" t="s">
        <v>1413</v>
      </c>
      <c r="C31" s="63" t="s">
        <v>1414</v>
      </c>
      <c r="D31" s="129">
        <v>42430</v>
      </c>
      <c r="E31" s="130">
        <v>44000</v>
      </c>
    </row>
    <row r="32" spans="1:9" ht="30" x14ac:dyDescent="0.25">
      <c r="A32" s="63" t="s">
        <v>1611</v>
      </c>
      <c r="B32" s="128" t="s">
        <v>1612</v>
      </c>
      <c r="C32" s="63" t="s">
        <v>1274</v>
      </c>
      <c r="D32" s="129">
        <v>42430</v>
      </c>
      <c r="E32" s="130">
        <v>65000</v>
      </c>
    </row>
    <row r="33" spans="1:5" x14ac:dyDescent="0.25">
      <c r="A33" s="63" t="s">
        <v>1761</v>
      </c>
      <c r="B33" s="131" t="s">
        <v>1890</v>
      </c>
      <c r="C33" s="63"/>
      <c r="D33" s="129">
        <v>42410</v>
      </c>
      <c r="E33" s="134"/>
    </row>
    <row r="34" spans="1:5" ht="25.5" x14ac:dyDescent="0.25">
      <c r="A34" s="63" t="s">
        <v>1771</v>
      </c>
      <c r="B34" s="131" t="s">
        <v>1898</v>
      </c>
      <c r="C34" s="63"/>
      <c r="D34" s="129">
        <v>42401</v>
      </c>
      <c r="E34" s="134">
        <v>99500</v>
      </c>
    </row>
    <row r="35" spans="1:5" ht="25.5" x14ac:dyDescent="0.25">
      <c r="A35" s="63" t="s">
        <v>1772</v>
      </c>
      <c r="B35" s="131" t="s">
        <v>1898</v>
      </c>
      <c r="C35" s="63"/>
      <c r="D35" s="129">
        <v>42401</v>
      </c>
      <c r="E35" s="134">
        <f>199000/2</f>
        <v>99500</v>
      </c>
    </row>
    <row r="36" spans="1:5" ht="30" x14ac:dyDescent="0.25">
      <c r="A36" s="63" t="s">
        <v>1455</v>
      </c>
      <c r="B36" s="128" t="s">
        <v>1456</v>
      </c>
      <c r="C36" s="63" t="s">
        <v>1274</v>
      </c>
      <c r="D36" s="129">
        <v>42401</v>
      </c>
      <c r="E36" s="130">
        <v>192000</v>
      </c>
    </row>
    <row r="37" spans="1:5" ht="30" x14ac:dyDescent="0.25">
      <c r="A37" s="63" t="s">
        <v>1617</v>
      </c>
      <c r="B37" s="128" t="s">
        <v>1618</v>
      </c>
      <c r="C37" s="63" t="s">
        <v>1274</v>
      </c>
      <c r="D37" s="129">
        <v>42401</v>
      </c>
      <c r="E37" s="130">
        <v>39500</v>
      </c>
    </row>
    <row r="38" spans="1:5" ht="25.5" x14ac:dyDescent="0.25">
      <c r="A38" s="63" t="s">
        <v>1720</v>
      </c>
      <c r="B38" s="131" t="s">
        <v>1854</v>
      </c>
      <c r="C38" s="63"/>
      <c r="D38" s="129">
        <v>42391</v>
      </c>
      <c r="E38" s="134"/>
    </row>
    <row r="39" spans="1:5" ht="25.5" x14ac:dyDescent="0.25">
      <c r="A39" s="63" t="s">
        <v>1639</v>
      </c>
      <c r="B39" s="131" t="s">
        <v>1780</v>
      </c>
      <c r="C39" s="128"/>
      <c r="D39" s="129">
        <v>42382</v>
      </c>
      <c r="E39" s="130">
        <v>44000</v>
      </c>
    </row>
    <row r="40" spans="1:5" ht="30" x14ac:dyDescent="0.25">
      <c r="A40" s="63" t="s">
        <v>1349</v>
      </c>
      <c r="B40" s="128" t="s">
        <v>1350</v>
      </c>
      <c r="C40" s="63" t="s">
        <v>1274</v>
      </c>
      <c r="D40" s="129">
        <v>42381</v>
      </c>
      <c r="E40" s="130">
        <v>43500</v>
      </c>
    </row>
    <row r="41" spans="1:5" ht="25.5" x14ac:dyDescent="0.25">
      <c r="A41" s="63" t="s">
        <v>1670</v>
      </c>
      <c r="B41" s="131" t="s">
        <v>1241</v>
      </c>
      <c r="C41" s="128"/>
      <c r="D41" s="129">
        <v>42370</v>
      </c>
      <c r="E41" s="130">
        <v>56000</v>
      </c>
    </row>
    <row r="42" spans="1:5" ht="30" x14ac:dyDescent="0.25">
      <c r="A42" s="63" t="s">
        <v>1437</v>
      </c>
      <c r="B42" s="128" t="s">
        <v>1438</v>
      </c>
      <c r="C42" s="63" t="s">
        <v>1274</v>
      </c>
      <c r="D42" s="129">
        <v>42370</v>
      </c>
      <c r="E42" s="130">
        <v>65000</v>
      </c>
    </row>
    <row r="43" spans="1:5" ht="30" x14ac:dyDescent="0.25">
      <c r="A43" s="63" t="s">
        <v>1462</v>
      </c>
      <c r="B43" s="128" t="s">
        <v>1036</v>
      </c>
      <c r="C43" s="63" t="s">
        <v>1274</v>
      </c>
      <c r="D43" s="129">
        <v>42370</v>
      </c>
      <c r="E43" s="130">
        <v>80000</v>
      </c>
    </row>
    <row r="44" spans="1:5" ht="30" x14ac:dyDescent="0.25">
      <c r="A44" s="63" t="s">
        <v>1567</v>
      </c>
      <c r="B44" s="128" t="s">
        <v>1568</v>
      </c>
      <c r="C44" s="63" t="s">
        <v>1274</v>
      </c>
      <c r="D44" s="129">
        <v>42369</v>
      </c>
      <c r="E44" s="130"/>
    </row>
    <row r="45" spans="1:5" ht="25.5" x14ac:dyDescent="0.25">
      <c r="A45" s="63" t="s">
        <v>1748</v>
      </c>
      <c r="B45" s="131" t="s">
        <v>1878</v>
      </c>
      <c r="C45" s="63"/>
      <c r="D45" s="129">
        <v>42362</v>
      </c>
      <c r="E45" s="134"/>
    </row>
    <row r="46" spans="1:5" ht="25.5" x14ac:dyDescent="0.25">
      <c r="A46" s="63" t="s">
        <v>1663</v>
      </c>
      <c r="B46" s="131" t="s">
        <v>1802</v>
      </c>
      <c r="C46" s="128"/>
      <c r="D46" s="129">
        <v>42339</v>
      </c>
      <c r="E46" s="130">
        <v>45000</v>
      </c>
    </row>
    <row r="47" spans="1:5" ht="25.5" x14ac:dyDescent="0.25">
      <c r="A47" s="63" t="s">
        <v>1705</v>
      </c>
      <c r="B47" s="131" t="s">
        <v>1841</v>
      </c>
      <c r="C47" s="63"/>
      <c r="D47" s="129">
        <v>42339</v>
      </c>
      <c r="E47" s="134">
        <v>42000</v>
      </c>
    </row>
    <row r="48" spans="1:5" ht="90" customHeight="1" x14ac:dyDescent="0.25">
      <c r="A48" s="63" t="s">
        <v>1747</v>
      </c>
      <c r="B48" s="131" t="s">
        <v>1877</v>
      </c>
      <c r="C48" s="63"/>
      <c r="D48" s="129">
        <v>42339</v>
      </c>
      <c r="E48" s="130">
        <v>43500</v>
      </c>
    </row>
    <row r="49" spans="1:5" ht="30" x14ac:dyDescent="0.25">
      <c r="A49" s="63" t="s">
        <v>1323</v>
      </c>
      <c r="B49" s="128" t="s">
        <v>1324</v>
      </c>
      <c r="C49" s="63" t="s">
        <v>1274</v>
      </c>
      <c r="D49" s="129">
        <v>42339</v>
      </c>
      <c r="E49" s="130">
        <v>93000</v>
      </c>
    </row>
    <row r="50" spans="1:5" ht="30" x14ac:dyDescent="0.25">
      <c r="A50" s="63" t="s">
        <v>1385</v>
      </c>
      <c r="B50" s="128" t="s">
        <v>1386</v>
      </c>
      <c r="C50" s="63" t="s">
        <v>1274</v>
      </c>
      <c r="D50" s="129">
        <v>42339</v>
      </c>
      <c r="E50" s="130">
        <v>63500</v>
      </c>
    </row>
    <row r="51" spans="1:5" ht="30" x14ac:dyDescent="0.25">
      <c r="A51" s="63" t="s">
        <v>1418</v>
      </c>
      <c r="B51" s="128" t="s">
        <v>1419</v>
      </c>
      <c r="C51" s="63" t="s">
        <v>1274</v>
      </c>
      <c r="D51" s="129">
        <v>42339</v>
      </c>
      <c r="E51" s="130">
        <v>65000</v>
      </c>
    </row>
    <row r="52" spans="1:5" ht="45" x14ac:dyDescent="0.25">
      <c r="A52" s="63" t="s">
        <v>1524</v>
      </c>
      <c r="B52" s="128" t="s">
        <v>1525</v>
      </c>
      <c r="C52" s="63" t="s">
        <v>1526</v>
      </c>
      <c r="D52" s="129">
        <v>42339</v>
      </c>
      <c r="E52" s="130">
        <v>125000</v>
      </c>
    </row>
    <row r="53" spans="1:5" ht="25.5" x14ac:dyDescent="0.25">
      <c r="A53" s="63" t="s">
        <v>1658</v>
      </c>
      <c r="B53" s="131" t="s">
        <v>1799</v>
      </c>
      <c r="C53" s="128"/>
      <c r="D53" s="129">
        <v>42326</v>
      </c>
      <c r="E53" s="130"/>
    </row>
    <row r="54" spans="1:5" ht="38.25" x14ac:dyDescent="0.25">
      <c r="A54" s="63" t="s">
        <v>1656</v>
      </c>
      <c r="B54" s="131" t="s">
        <v>1797</v>
      </c>
      <c r="C54" s="128"/>
      <c r="D54" s="129">
        <v>42325</v>
      </c>
      <c r="E54" s="130"/>
    </row>
    <row r="55" spans="1:5" ht="30" x14ac:dyDescent="0.25">
      <c r="A55" s="63" t="s">
        <v>1425</v>
      </c>
      <c r="B55" s="128" t="s">
        <v>1426</v>
      </c>
      <c r="C55" s="63" t="s">
        <v>1274</v>
      </c>
      <c r="D55" s="129">
        <v>42311</v>
      </c>
      <c r="E55" s="130"/>
    </row>
    <row r="56" spans="1:5" x14ac:dyDescent="0.25">
      <c r="A56" s="63" t="s">
        <v>1642</v>
      </c>
      <c r="B56" s="131" t="s">
        <v>1783</v>
      </c>
      <c r="C56" s="128"/>
      <c r="D56" s="129">
        <v>42309</v>
      </c>
      <c r="E56" s="130">
        <v>45200</v>
      </c>
    </row>
    <row r="57" spans="1:5" ht="30" x14ac:dyDescent="0.25">
      <c r="A57" s="63" t="s">
        <v>1363</v>
      </c>
      <c r="B57" s="128" t="s">
        <v>1364</v>
      </c>
      <c r="C57" s="63" t="s">
        <v>1274</v>
      </c>
      <c r="D57" s="129">
        <v>42309</v>
      </c>
      <c r="E57" s="130">
        <v>45800</v>
      </c>
    </row>
    <row r="58" spans="1:5" ht="30" x14ac:dyDescent="0.25">
      <c r="A58" s="63" t="s">
        <v>1400</v>
      </c>
      <c r="B58" s="128" t="s">
        <v>1401</v>
      </c>
      <c r="C58" s="63" t="s">
        <v>1274</v>
      </c>
      <c r="D58" s="129">
        <v>42309</v>
      </c>
      <c r="E58" s="130">
        <v>62500</v>
      </c>
    </row>
    <row r="59" spans="1:5" ht="45" x14ac:dyDescent="0.25">
      <c r="A59" s="63" t="s">
        <v>1110</v>
      </c>
      <c r="B59" s="128" t="s">
        <v>1111</v>
      </c>
      <c r="C59" s="63" t="s">
        <v>1112</v>
      </c>
      <c r="D59" s="129">
        <v>42298</v>
      </c>
      <c r="E59" s="130"/>
    </row>
    <row r="60" spans="1:5" ht="30" x14ac:dyDescent="0.25">
      <c r="A60" s="63" t="s">
        <v>1406</v>
      </c>
      <c r="B60" s="128" t="s">
        <v>1407</v>
      </c>
      <c r="C60" s="63" t="s">
        <v>1274</v>
      </c>
      <c r="D60" s="129">
        <v>42278</v>
      </c>
      <c r="E60" s="130">
        <v>42000</v>
      </c>
    </row>
    <row r="61" spans="1:5" ht="30" x14ac:dyDescent="0.25">
      <c r="A61" s="63" t="s">
        <v>1563</v>
      </c>
      <c r="B61" s="128" t="s">
        <v>1564</v>
      </c>
      <c r="C61" s="63" t="s">
        <v>1274</v>
      </c>
      <c r="D61" s="129">
        <v>42278</v>
      </c>
      <c r="E61" s="130">
        <v>76000</v>
      </c>
    </row>
    <row r="62" spans="1:5" ht="30" x14ac:dyDescent="0.25">
      <c r="A62" s="63" t="s">
        <v>1603</v>
      </c>
      <c r="B62" s="128" t="s">
        <v>1604</v>
      </c>
      <c r="C62" s="63" t="s">
        <v>1274</v>
      </c>
      <c r="D62" s="129">
        <v>42278</v>
      </c>
      <c r="E62" s="130">
        <v>75000</v>
      </c>
    </row>
    <row r="63" spans="1:5" ht="45" x14ac:dyDescent="0.25">
      <c r="A63" s="63" t="s">
        <v>1056</v>
      </c>
      <c r="B63" s="128" t="s">
        <v>1057</v>
      </c>
      <c r="C63" s="63" t="s">
        <v>1058</v>
      </c>
      <c r="D63" s="129">
        <v>42256</v>
      </c>
      <c r="E63" s="134"/>
    </row>
    <row r="64" spans="1:5" ht="30" x14ac:dyDescent="0.25">
      <c r="A64" s="63" t="s">
        <v>1605</v>
      </c>
      <c r="B64" s="128" t="s">
        <v>1606</v>
      </c>
      <c r="C64" s="63" t="s">
        <v>1274</v>
      </c>
      <c r="D64" s="129">
        <v>42248</v>
      </c>
      <c r="E64" s="130">
        <v>45000</v>
      </c>
    </row>
    <row r="65" spans="1:5" ht="45" x14ac:dyDescent="0.25">
      <c r="A65" s="63" t="s">
        <v>1161</v>
      </c>
      <c r="B65" s="128" t="s">
        <v>1162</v>
      </c>
      <c r="C65" s="63" t="s">
        <v>1163</v>
      </c>
      <c r="D65" s="129">
        <v>42209</v>
      </c>
      <c r="E65" s="130"/>
    </row>
    <row r="66" spans="1:5" x14ac:dyDescent="0.25">
      <c r="A66" s="63" t="s">
        <v>1657</v>
      </c>
      <c r="B66" s="131" t="s">
        <v>1798</v>
      </c>
      <c r="C66" s="128"/>
      <c r="D66" s="129">
        <v>42159</v>
      </c>
      <c r="E66" s="130"/>
    </row>
    <row r="67" spans="1:5" ht="45" x14ac:dyDescent="0.25">
      <c r="A67" s="63" t="s">
        <v>1125</v>
      </c>
      <c r="B67" s="128" t="s">
        <v>1126</v>
      </c>
      <c r="C67" s="63" t="s">
        <v>1127</v>
      </c>
      <c r="D67" s="129">
        <v>42156</v>
      </c>
      <c r="E67" s="134">
        <v>132500</v>
      </c>
    </row>
    <row r="68" spans="1:5" ht="45" x14ac:dyDescent="0.25">
      <c r="A68" s="63" t="s">
        <v>1140</v>
      </c>
      <c r="B68" s="128" t="s">
        <v>1141</v>
      </c>
      <c r="C68" s="63" t="s">
        <v>1142</v>
      </c>
      <c r="D68" s="129">
        <v>42125</v>
      </c>
      <c r="E68" s="134">
        <v>115000</v>
      </c>
    </row>
    <row r="69" spans="1:5" ht="45" x14ac:dyDescent="0.25">
      <c r="A69" s="63" t="s">
        <v>1489</v>
      </c>
      <c r="B69" s="128" t="s">
        <v>1490</v>
      </c>
      <c r="C69" s="63" t="s">
        <v>1491</v>
      </c>
      <c r="D69" s="129">
        <v>42125</v>
      </c>
      <c r="E69" s="130">
        <v>51337</v>
      </c>
    </row>
    <row r="70" spans="1:5" ht="30" x14ac:dyDescent="0.25">
      <c r="A70" s="63" t="s">
        <v>1553</v>
      </c>
      <c r="B70" s="128" t="s">
        <v>1554</v>
      </c>
      <c r="C70" s="63" t="s">
        <v>1274</v>
      </c>
      <c r="D70" s="129">
        <v>42125</v>
      </c>
      <c r="E70" s="130">
        <v>97000</v>
      </c>
    </row>
    <row r="71" spans="1:5" ht="30" x14ac:dyDescent="0.25">
      <c r="A71" s="63" t="s">
        <v>1074</v>
      </c>
      <c r="B71" s="128" t="s">
        <v>1075</v>
      </c>
      <c r="C71" s="63" t="s">
        <v>1076</v>
      </c>
      <c r="D71" s="129">
        <v>42095</v>
      </c>
      <c r="E71" s="134">
        <v>179500</v>
      </c>
    </row>
    <row r="72" spans="1:5" ht="25.5" x14ac:dyDescent="0.25">
      <c r="A72" s="63" t="s">
        <v>1764</v>
      </c>
      <c r="B72" s="131" t="s">
        <v>1884</v>
      </c>
      <c r="C72" s="63"/>
      <c r="D72" s="129">
        <v>42095</v>
      </c>
      <c r="E72" s="134">
        <v>85000</v>
      </c>
    </row>
    <row r="73" spans="1:5" ht="45" x14ac:dyDescent="0.25">
      <c r="A73" s="63" t="s">
        <v>1134</v>
      </c>
      <c r="B73" s="128" t="s">
        <v>1135</v>
      </c>
      <c r="C73" s="63" t="s">
        <v>1136</v>
      </c>
      <c r="D73" s="129">
        <v>42095</v>
      </c>
      <c r="E73" s="134">
        <v>110000</v>
      </c>
    </row>
    <row r="74" spans="1:5" ht="45" x14ac:dyDescent="0.25">
      <c r="A74" s="63" t="s">
        <v>1149</v>
      </c>
      <c r="B74" s="128" t="s">
        <v>1150</v>
      </c>
      <c r="C74" s="63" t="s">
        <v>1151</v>
      </c>
      <c r="D74" s="129">
        <v>42095</v>
      </c>
      <c r="E74" s="134">
        <v>45000</v>
      </c>
    </row>
    <row r="75" spans="1:5" ht="30" x14ac:dyDescent="0.25">
      <c r="A75" s="63" t="s">
        <v>1299</v>
      </c>
      <c r="B75" s="128" t="s">
        <v>1300</v>
      </c>
      <c r="C75" s="63" t="s">
        <v>1274</v>
      </c>
      <c r="D75" s="129">
        <v>42095</v>
      </c>
      <c r="E75" s="130">
        <v>115000</v>
      </c>
    </row>
    <row r="76" spans="1:5" ht="30" x14ac:dyDescent="0.25">
      <c r="A76" s="63" t="s">
        <v>1402</v>
      </c>
      <c r="B76" s="128" t="s">
        <v>1403</v>
      </c>
      <c r="C76" s="63" t="s">
        <v>1274</v>
      </c>
      <c r="D76" s="129">
        <v>42095</v>
      </c>
      <c r="E76" s="130">
        <v>43000</v>
      </c>
    </row>
    <row r="77" spans="1:5" ht="30" x14ac:dyDescent="0.25">
      <c r="A77" s="63" t="s">
        <v>1430</v>
      </c>
      <c r="B77" s="128" t="s">
        <v>1431</v>
      </c>
      <c r="C77" s="63" t="s">
        <v>1274</v>
      </c>
      <c r="D77" s="129">
        <v>42095</v>
      </c>
      <c r="E77" s="130">
        <v>130000</v>
      </c>
    </row>
    <row r="78" spans="1:5" ht="30" x14ac:dyDescent="0.25">
      <c r="A78" s="63" t="s">
        <v>1561</v>
      </c>
      <c r="B78" s="128" t="s">
        <v>1562</v>
      </c>
      <c r="C78" s="63" t="s">
        <v>1274</v>
      </c>
      <c r="D78" s="129">
        <v>42095</v>
      </c>
      <c r="E78" s="130">
        <v>135000</v>
      </c>
    </row>
    <row r="79" spans="1:5" ht="30" x14ac:dyDescent="0.25">
      <c r="A79" s="63" t="s">
        <v>1594</v>
      </c>
      <c r="B79" s="128" t="s">
        <v>1595</v>
      </c>
      <c r="C79" s="63" t="s">
        <v>1274</v>
      </c>
      <c r="D79" s="129">
        <v>42095</v>
      </c>
      <c r="E79" s="130">
        <v>53900</v>
      </c>
    </row>
    <row r="80" spans="1:5" ht="25.5" x14ac:dyDescent="0.25">
      <c r="A80" s="63" t="s">
        <v>1767</v>
      </c>
      <c r="B80" s="131" t="s">
        <v>1894</v>
      </c>
      <c r="C80" s="63"/>
      <c r="D80" s="129">
        <v>42094</v>
      </c>
      <c r="E80" s="134"/>
    </row>
    <row r="81" spans="1:5" x14ac:dyDescent="0.25">
      <c r="A81" s="63" t="s">
        <v>1636</v>
      </c>
      <c r="B81" s="131" t="s">
        <v>1838</v>
      </c>
      <c r="C81" s="63"/>
      <c r="D81" s="129">
        <v>42072</v>
      </c>
      <c r="E81" s="134"/>
    </row>
    <row r="82" spans="1:5" ht="45" x14ac:dyDescent="0.25">
      <c r="A82" s="63" t="s">
        <v>1193</v>
      </c>
      <c r="B82" s="128" t="s">
        <v>1194</v>
      </c>
      <c r="C82" s="63" t="s">
        <v>1195</v>
      </c>
      <c r="D82" s="129">
        <v>42069</v>
      </c>
      <c r="E82" s="130">
        <v>165000</v>
      </c>
    </row>
    <row r="83" spans="1:5" x14ac:dyDescent="0.25">
      <c r="A83" s="63" t="s">
        <v>1653</v>
      </c>
      <c r="B83" s="131" t="s">
        <v>1794</v>
      </c>
      <c r="C83" s="128"/>
      <c r="D83" s="129">
        <v>42064</v>
      </c>
      <c r="E83" s="130">
        <v>52900</v>
      </c>
    </row>
    <row r="84" spans="1:5" ht="25.5" x14ac:dyDescent="0.25">
      <c r="A84" s="63" t="s">
        <v>1665</v>
      </c>
      <c r="B84" s="131" t="s">
        <v>1803</v>
      </c>
      <c r="C84" s="128"/>
      <c r="D84" s="129">
        <v>42064</v>
      </c>
      <c r="E84" s="130">
        <v>56000</v>
      </c>
    </row>
    <row r="85" spans="1:5" ht="25.5" x14ac:dyDescent="0.25">
      <c r="A85" s="63" t="s">
        <v>1701</v>
      </c>
      <c r="B85" s="131" t="s">
        <v>1837</v>
      </c>
      <c r="C85" s="63"/>
      <c r="D85" s="129">
        <v>42064</v>
      </c>
      <c r="E85" s="134">
        <v>50000</v>
      </c>
    </row>
    <row r="86" spans="1:5" x14ac:dyDescent="0.25">
      <c r="A86" s="63" t="s">
        <v>1762</v>
      </c>
      <c r="B86" s="131" t="s">
        <v>1538</v>
      </c>
      <c r="C86" s="63"/>
      <c r="D86" s="129">
        <v>42064</v>
      </c>
      <c r="E86" s="134">
        <v>105000</v>
      </c>
    </row>
    <row r="87" spans="1:5" x14ac:dyDescent="0.25">
      <c r="A87" s="63" t="s">
        <v>1763</v>
      </c>
      <c r="B87" s="131" t="s">
        <v>1891</v>
      </c>
      <c r="C87" s="63"/>
      <c r="D87" s="129">
        <v>42064</v>
      </c>
      <c r="E87" s="134">
        <v>85000</v>
      </c>
    </row>
    <row r="88" spans="1:5" ht="25.5" x14ac:dyDescent="0.25">
      <c r="A88" s="63" t="s">
        <v>1769</v>
      </c>
      <c r="B88" s="131" t="s">
        <v>1896</v>
      </c>
      <c r="C88" s="63"/>
      <c r="D88" s="129">
        <v>42064</v>
      </c>
      <c r="E88" s="134">
        <v>68000</v>
      </c>
    </row>
    <row r="89" spans="1:5" ht="60" x14ac:dyDescent="0.25">
      <c r="A89" s="63" t="s">
        <v>1270</v>
      </c>
      <c r="B89" s="128" t="s">
        <v>1271</v>
      </c>
      <c r="C89" s="63" t="s">
        <v>1272</v>
      </c>
      <c r="D89" s="129">
        <v>42064</v>
      </c>
      <c r="E89" s="130">
        <v>50000</v>
      </c>
    </row>
    <row r="90" spans="1:5" ht="45" x14ac:dyDescent="0.25">
      <c r="A90" s="63" t="s">
        <v>1329</v>
      </c>
      <c r="B90" s="128" t="s">
        <v>1330</v>
      </c>
      <c r="C90" s="63" t="s">
        <v>1331</v>
      </c>
      <c r="D90" s="129">
        <v>42064</v>
      </c>
      <c r="E90" s="137">
        <v>132500</v>
      </c>
    </row>
    <row r="91" spans="1:5" ht="30" x14ac:dyDescent="0.25">
      <c r="A91" s="63" t="s">
        <v>1470</v>
      </c>
      <c r="B91" s="128" t="s">
        <v>1471</v>
      </c>
      <c r="C91" s="63" t="s">
        <v>1274</v>
      </c>
      <c r="D91" s="129">
        <v>42064</v>
      </c>
      <c r="E91" s="130">
        <v>70500</v>
      </c>
    </row>
    <row r="92" spans="1:5" ht="30" x14ac:dyDescent="0.25">
      <c r="A92" s="63" t="s">
        <v>1541</v>
      </c>
      <c r="B92" s="128" t="s">
        <v>1542</v>
      </c>
      <c r="C92" s="63" t="s">
        <v>1274</v>
      </c>
      <c r="D92" s="129">
        <v>42064</v>
      </c>
      <c r="E92" s="130">
        <v>62500</v>
      </c>
    </row>
    <row r="93" spans="1:5" ht="30" x14ac:dyDescent="0.25">
      <c r="A93" s="63" t="s">
        <v>1543</v>
      </c>
      <c r="B93" s="128" t="s">
        <v>1544</v>
      </c>
      <c r="C93" s="63" t="s">
        <v>1274</v>
      </c>
      <c r="D93" s="129">
        <v>42064</v>
      </c>
      <c r="E93" s="130">
        <v>107000</v>
      </c>
    </row>
    <row r="94" spans="1:5" ht="30" x14ac:dyDescent="0.25">
      <c r="A94" s="63" t="s">
        <v>1581</v>
      </c>
      <c r="B94" s="128" t="s">
        <v>1582</v>
      </c>
      <c r="C94" s="63" t="s">
        <v>1274</v>
      </c>
      <c r="D94" s="129">
        <v>42064</v>
      </c>
      <c r="E94" s="130">
        <v>47500</v>
      </c>
    </row>
    <row r="95" spans="1:5" x14ac:dyDescent="0.25">
      <c r="A95" s="63" t="s">
        <v>1654</v>
      </c>
      <c r="B95" s="131" t="s">
        <v>1795</v>
      </c>
      <c r="C95" s="128"/>
      <c r="D95" s="129">
        <v>42036</v>
      </c>
      <c r="E95" s="130">
        <v>149000</v>
      </c>
    </row>
    <row r="96" spans="1:5" ht="25.5" x14ac:dyDescent="0.25">
      <c r="A96" s="63" t="s">
        <v>1667</v>
      </c>
      <c r="B96" s="131" t="s">
        <v>1805</v>
      </c>
      <c r="C96" s="128"/>
      <c r="D96" s="129">
        <v>42036</v>
      </c>
      <c r="E96" s="130">
        <v>112500</v>
      </c>
    </row>
    <row r="97" spans="1:8" ht="45" x14ac:dyDescent="0.25">
      <c r="A97" s="63" t="s">
        <v>1119</v>
      </c>
      <c r="B97" s="128" t="s">
        <v>1120</v>
      </c>
      <c r="C97" s="63" t="s">
        <v>1121</v>
      </c>
      <c r="D97" s="129">
        <v>42036</v>
      </c>
      <c r="E97" s="134">
        <v>77000</v>
      </c>
    </row>
    <row r="98" spans="1:8" ht="30" x14ac:dyDescent="0.25">
      <c r="A98" s="63" t="s">
        <v>1539</v>
      </c>
      <c r="B98" s="128" t="s">
        <v>1540</v>
      </c>
      <c r="C98" s="63" t="s">
        <v>1274</v>
      </c>
      <c r="D98" s="129">
        <v>42036</v>
      </c>
      <c r="E98" s="130">
        <v>79000</v>
      </c>
    </row>
    <row r="99" spans="1:8" ht="30" x14ac:dyDescent="0.25">
      <c r="A99" s="63" t="s">
        <v>1583</v>
      </c>
      <c r="B99" s="128" t="s">
        <v>1584</v>
      </c>
      <c r="C99" s="63" t="s">
        <v>1274</v>
      </c>
      <c r="D99" s="129">
        <v>42036</v>
      </c>
      <c r="E99" s="130">
        <v>47500</v>
      </c>
    </row>
    <row r="100" spans="1:8" ht="25.5" x14ac:dyDescent="0.25">
      <c r="A100" s="63" t="s">
        <v>1684</v>
      </c>
      <c r="B100" s="131" t="s">
        <v>1820</v>
      </c>
      <c r="C100" s="63"/>
      <c r="D100" s="129">
        <v>42020</v>
      </c>
      <c r="E100" s="134">
        <v>145000</v>
      </c>
    </row>
    <row r="101" spans="1:8" ht="30" x14ac:dyDescent="0.25">
      <c r="A101" s="63" t="s">
        <v>1417</v>
      </c>
      <c r="B101" s="128" t="s">
        <v>1036</v>
      </c>
      <c r="C101" s="63" t="s">
        <v>1274</v>
      </c>
      <c r="D101" s="129">
        <v>42020</v>
      </c>
      <c r="E101" s="130">
        <v>55000</v>
      </c>
    </row>
    <row r="102" spans="1:8" ht="25.5" x14ac:dyDescent="0.25">
      <c r="A102" s="63" t="s">
        <v>1679</v>
      </c>
      <c r="B102" s="131" t="s">
        <v>1816</v>
      </c>
      <c r="C102" s="128"/>
      <c r="D102" s="129">
        <v>42013</v>
      </c>
      <c r="E102" s="130">
        <v>45000</v>
      </c>
    </row>
    <row r="103" spans="1:8" ht="45" x14ac:dyDescent="0.25">
      <c r="A103" s="63" t="s">
        <v>1450</v>
      </c>
      <c r="B103" s="128" t="s">
        <v>1451</v>
      </c>
      <c r="C103" s="63" t="s">
        <v>1452</v>
      </c>
      <c r="D103" s="129">
        <v>42006</v>
      </c>
      <c r="E103" s="130">
        <v>159000</v>
      </c>
    </row>
    <row r="104" spans="1:8" ht="45" x14ac:dyDescent="0.25">
      <c r="A104" s="63" t="s">
        <v>1208</v>
      </c>
      <c r="B104" s="128" t="s">
        <v>1209</v>
      </c>
      <c r="C104" s="63" t="s">
        <v>1210</v>
      </c>
      <c r="D104" s="129">
        <v>42005</v>
      </c>
      <c r="E104" s="130">
        <v>105000</v>
      </c>
    </row>
    <row r="105" spans="1:8" ht="60" x14ac:dyDescent="0.25">
      <c r="A105" s="63" t="s">
        <v>1258</v>
      </c>
      <c r="B105" s="128" t="s">
        <v>1259</v>
      </c>
      <c r="C105" s="63" t="s">
        <v>1260</v>
      </c>
      <c r="D105" s="129">
        <v>42005</v>
      </c>
      <c r="E105" s="130">
        <v>160000</v>
      </c>
    </row>
    <row r="106" spans="1:8" ht="45" x14ac:dyDescent="0.25">
      <c r="A106" s="63" t="s">
        <v>1519</v>
      </c>
      <c r="B106" s="128" t="s">
        <v>1484</v>
      </c>
      <c r="C106" s="63" t="s">
        <v>1520</v>
      </c>
      <c r="D106" s="129">
        <v>42005</v>
      </c>
      <c r="E106" s="130">
        <v>59500</v>
      </c>
    </row>
    <row r="107" spans="1:8" ht="30" x14ac:dyDescent="0.25">
      <c r="A107" s="63" t="s">
        <v>1533</v>
      </c>
      <c r="B107" s="128" t="s">
        <v>1534</v>
      </c>
      <c r="C107" s="63" t="s">
        <v>1274</v>
      </c>
      <c r="D107" s="129">
        <v>42005</v>
      </c>
      <c r="E107" s="130">
        <v>85000</v>
      </c>
      <c r="G107" s="15">
        <f>MAX(E44:E107)</f>
        <v>179500</v>
      </c>
      <c r="H107" s="15">
        <f>MIN(E44:E107)</f>
        <v>42000</v>
      </c>
    </row>
    <row r="108" spans="1:8" ht="30" x14ac:dyDescent="0.25">
      <c r="A108" s="63" t="s">
        <v>1577</v>
      </c>
      <c r="B108" s="128" t="s">
        <v>1578</v>
      </c>
      <c r="C108" s="63" t="s">
        <v>1274</v>
      </c>
      <c r="D108" s="129">
        <v>41983</v>
      </c>
      <c r="E108" s="130">
        <v>85000</v>
      </c>
    </row>
    <row r="109" spans="1:8" ht="25.5" x14ac:dyDescent="0.25">
      <c r="A109" s="63" t="s">
        <v>1738</v>
      </c>
      <c r="B109" s="131" t="s">
        <v>1869</v>
      </c>
      <c r="C109" s="63"/>
      <c r="D109" s="129">
        <v>41978</v>
      </c>
      <c r="E109" s="134">
        <v>50000</v>
      </c>
    </row>
    <row r="110" spans="1:8" ht="45" x14ac:dyDescent="0.25">
      <c r="A110" s="63" t="s">
        <v>1231</v>
      </c>
      <c r="B110" s="128" t="s">
        <v>1232</v>
      </c>
      <c r="C110" s="63" t="s">
        <v>1233</v>
      </c>
      <c r="D110" s="129">
        <v>41977</v>
      </c>
      <c r="E110" s="130">
        <v>195000</v>
      </c>
    </row>
    <row r="111" spans="1:8" ht="45" x14ac:dyDescent="0.25">
      <c r="A111" s="63" t="s">
        <v>1095</v>
      </c>
      <c r="B111" s="128" t="s">
        <v>1096</v>
      </c>
      <c r="C111" s="63" t="s">
        <v>1097</v>
      </c>
      <c r="D111" s="129">
        <v>41974</v>
      </c>
      <c r="E111" s="134">
        <v>70000</v>
      </c>
    </row>
    <row r="112" spans="1:8" ht="30" x14ac:dyDescent="0.25">
      <c r="A112" s="63" t="s">
        <v>1301</v>
      </c>
      <c r="B112" s="128" t="s">
        <v>1302</v>
      </c>
      <c r="C112" s="63" t="s">
        <v>1274</v>
      </c>
      <c r="D112" s="129">
        <v>41974</v>
      </c>
      <c r="E112" s="130">
        <v>190000</v>
      </c>
    </row>
    <row r="113" spans="1:5" ht="30" x14ac:dyDescent="0.25">
      <c r="A113" s="63" t="s">
        <v>1313</v>
      </c>
      <c r="B113" s="128" t="s">
        <v>1314</v>
      </c>
      <c r="C113" s="63" t="s">
        <v>1315</v>
      </c>
      <c r="D113" s="129">
        <v>41974</v>
      </c>
      <c r="E113" s="130">
        <v>75000</v>
      </c>
    </row>
    <row r="114" spans="1:5" ht="30" x14ac:dyDescent="0.25">
      <c r="A114" s="63" t="s">
        <v>1428</v>
      </c>
      <c r="B114" s="128" t="s">
        <v>1429</v>
      </c>
      <c r="C114" s="63" t="s">
        <v>1274</v>
      </c>
      <c r="D114" s="129">
        <v>41974</v>
      </c>
      <c r="E114" s="130">
        <v>69900</v>
      </c>
    </row>
    <row r="115" spans="1:5" ht="60" x14ac:dyDescent="0.25">
      <c r="A115" s="63" t="s">
        <v>1255</v>
      </c>
      <c r="B115" s="128" t="s">
        <v>1256</v>
      </c>
      <c r="C115" s="63" t="s">
        <v>1257</v>
      </c>
      <c r="D115" s="129">
        <v>41968</v>
      </c>
      <c r="E115" s="130"/>
    </row>
    <row r="116" spans="1:5" ht="30" x14ac:dyDescent="0.25">
      <c r="A116" s="63" t="s">
        <v>1276</v>
      </c>
      <c r="B116" s="128" t="s">
        <v>1277</v>
      </c>
      <c r="C116" s="63" t="s">
        <v>1274</v>
      </c>
      <c r="D116" s="129">
        <v>41963</v>
      </c>
      <c r="E116" s="130"/>
    </row>
    <row r="117" spans="1:5" ht="45" x14ac:dyDescent="0.25">
      <c r="A117" s="63" t="s">
        <v>1038</v>
      </c>
      <c r="B117" s="128" t="s">
        <v>1039</v>
      </c>
      <c r="C117" s="63" t="s">
        <v>1040</v>
      </c>
      <c r="D117" s="129">
        <v>41944</v>
      </c>
      <c r="E117" s="134">
        <v>132500</v>
      </c>
    </row>
    <row r="118" spans="1:5" ht="30" x14ac:dyDescent="0.25">
      <c r="A118" s="63" t="s">
        <v>1476</v>
      </c>
      <c r="B118" s="128" t="s">
        <v>1477</v>
      </c>
      <c r="C118" s="63" t="s">
        <v>1274</v>
      </c>
      <c r="D118" s="129">
        <v>41944</v>
      </c>
      <c r="E118" s="130">
        <v>45000</v>
      </c>
    </row>
    <row r="119" spans="1:5" ht="25.5" x14ac:dyDescent="0.25">
      <c r="A119" s="63" t="s">
        <v>1671</v>
      </c>
      <c r="B119" s="131" t="s">
        <v>1808</v>
      </c>
      <c r="C119" s="128"/>
      <c r="D119" s="129">
        <v>41913</v>
      </c>
      <c r="E119" s="130">
        <v>54900</v>
      </c>
    </row>
    <row r="120" spans="1:5" x14ac:dyDescent="0.25">
      <c r="A120" s="63" t="s">
        <v>1641</v>
      </c>
      <c r="B120" s="131" t="s">
        <v>1782</v>
      </c>
      <c r="C120" s="128"/>
      <c r="D120" s="129">
        <v>41883</v>
      </c>
      <c r="E120" s="130">
        <v>40000</v>
      </c>
    </row>
    <row r="121" spans="1:5" ht="25.5" x14ac:dyDescent="0.25">
      <c r="A121" s="63" t="s">
        <v>1751</v>
      </c>
      <c r="B121" s="131" t="s">
        <v>1881</v>
      </c>
      <c r="C121" s="63"/>
      <c r="D121" s="129">
        <v>41883</v>
      </c>
      <c r="E121" s="134">
        <v>114000</v>
      </c>
    </row>
    <row r="122" spans="1:5" ht="45" x14ac:dyDescent="0.25">
      <c r="A122" s="63" t="s">
        <v>1122</v>
      </c>
      <c r="B122" s="128" t="s">
        <v>1123</v>
      </c>
      <c r="C122" s="63" t="s">
        <v>1124</v>
      </c>
      <c r="D122" s="129">
        <v>41864</v>
      </c>
      <c r="E122" s="130"/>
    </row>
    <row r="123" spans="1:5" ht="45" x14ac:dyDescent="0.25">
      <c r="A123" s="63" t="s">
        <v>1179</v>
      </c>
      <c r="B123" s="128" t="s">
        <v>1180</v>
      </c>
      <c r="C123" s="63" t="s">
        <v>1181</v>
      </c>
      <c r="D123" s="129">
        <v>41855</v>
      </c>
      <c r="E123" s="130"/>
    </row>
    <row r="124" spans="1:5" ht="45" x14ac:dyDescent="0.25">
      <c r="A124" s="63" t="s">
        <v>1062</v>
      </c>
      <c r="B124" s="128" t="s">
        <v>1063</v>
      </c>
      <c r="C124" s="63" t="s">
        <v>1064</v>
      </c>
      <c r="D124" s="129">
        <v>41852</v>
      </c>
      <c r="E124" s="134">
        <v>96000</v>
      </c>
    </row>
    <row r="125" spans="1:5" ht="45" x14ac:dyDescent="0.25">
      <c r="A125" s="63" t="s">
        <v>1137</v>
      </c>
      <c r="B125" s="128" t="s">
        <v>1138</v>
      </c>
      <c r="C125" s="63" t="s">
        <v>1139</v>
      </c>
      <c r="D125" s="129">
        <v>41852</v>
      </c>
      <c r="E125" s="134">
        <v>102000</v>
      </c>
    </row>
    <row r="126" spans="1:5" ht="25.5" x14ac:dyDescent="0.25">
      <c r="A126" s="63" t="s">
        <v>1649</v>
      </c>
      <c r="B126" s="131" t="s">
        <v>1790</v>
      </c>
      <c r="C126" s="128"/>
      <c r="D126" s="129">
        <v>41820</v>
      </c>
      <c r="E126" s="130"/>
    </row>
    <row r="127" spans="1:5" ht="45" x14ac:dyDescent="0.25">
      <c r="A127" s="63" t="s">
        <v>1334</v>
      </c>
      <c r="B127" s="128" t="s">
        <v>1335</v>
      </c>
      <c r="C127" s="63" t="s">
        <v>1274</v>
      </c>
      <c r="D127" s="129">
        <v>41820</v>
      </c>
      <c r="E127" s="130"/>
    </row>
    <row r="128" spans="1:5" ht="25.5" x14ac:dyDescent="0.25">
      <c r="A128" s="63" t="s">
        <v>1740</v>
      </c>
      <c r="B128" s="131" t="s">
        <v>1870</v>
      </c>
      <c r="C128" s="63"/>
      <c r="D128" s="129">
        <v>41816</v>
      </c>
      <c r="E128" s="134"/>
    </row>
    <row r="129" spans="1:5" ht="60" x14ac:dyDescent="0.25">
      <c r="A129" s="63" t="s">
        <v>1589</v>
      </c>
      <c r="B129" s="128" t="s">
        <v>1590</v>
      </c>
      <c r="C129" s="63" t="s">
        <v>1591</v>
      </c>
      <c r="D129" s="129">
        <v>41789</v>
      </c>
      <c r="E129" s="130"/>
    </row>
    <row r="130" spans="1:5" ht="30" x14ac:dyDescent="0.25">
      <c r="A130" s="63" t="s">
        <v>1557</v>
      </c>
      <c r="B130" s="128" t="s">
        <v>1558</v>
      </c>
      <c r="C130" s="63" t="s">
        <v>1274</v>
      </c>
      <c r="D130" s="129">
        <v>41767</v>
      </c>
      <c r="E130" s="130">
        <v>66000</v>
      </c>
    </row>
    <row r="131" spans="1:5" ht="25.5" x14ac:dyDescent="0.25">
      <c r="A131" s="63" t="s">
        <v>1765</v>
      </c>
      <c r="B131" s="131" t="s">
        <v>1892</v>
      </c>
      <c r="C131" s="63"/>
      <c r="D131" s="129">
        <v>41765</v>
      </c>
      <c r="E131" s="134">
        <v>48000</v>
      </c>
    </row>
    <row r="132" spans="1:5" ht="38.25" x14ac:dyDescent="0.25">
      <c r="A132" s="63" t="s">
        <v>1677</v>
      </c>
      <c r="B132" s="131" t="s">
        <v>1814</v>
      </c>
      <c r="C132" s="128"/>
      <c r="D132" s="129">
        <v>41760</v>
      </c>
      <c r="E132" s="130"/>
    </row>
    <row r="133" spans="1:5" ht="25.5" x14ac:dyDescent="0.25">
      <c r="A133" s="63" t="s">
        <v>1678</v>
      </c>
      <c r="B133" s="131" t="s">
        <v>1815</v>
      </c>
      <c r="C133" s="128"/>
      <c r="D133" s="129">
        <v>41760</v>
      </c>
      <c r="E133" s="130">
        <v>39900</v>
      </c>
    </row>
    <row r="134" spans="1:5" ht="45" x14ac:dyDescent="0.25">
      <c r="A134" s="63" t="s">
        <v>1029</v>
      </c>
      <c r="B134" s="128" t="s">
        <v>1030</v>
      </c>
      <c r="C134" s="63" t="s">
        <v>1031</v>
      </c>
      <c r="D134" s="129">
        <v>41760</v>
      </c>
      <c r="E134" s="134">
        <v>158000</v>
      </c>
    </row>
    <row r="135" spans="1:5" ht="30" x14ac:dyDescent="0.25">
      <c r="A135" s="63" t="s">
        <v>1439</v>
      </c>
      <c r="B135" s="128" t="s">
        <v>1440</v>
      </c>
      <c r="C135" s="63" t="s">
        <v>1441</v>
      </c>
      <c r="D135" s="129">
        <v>41760</v>
      </c>
      <c r="E135" s="130">
        <v>47900</v>
      </c>
    </row>
    <row r="136" spans="1:5" ht="45" x14ac:dyDescent="0.25">
      <c r="A136" s="63" t="s">
        <v>1530</v>
      </c>
      <c r="B136" s="128" t="s">
        <v>1531</v>
      </c>
      <c r="C136" s="63" t="s">
        <v>1532</v>
      </c>
      <c r="D136" s="129">
        <v>41760</v>
      </c>
      <c r="E136" s="130">
        <v>82500</v>
      </c>
    </row>
    <row r="137" spans="1:5" ht="45" x14ac:dyDescent="0.25">
      <c r="A137" s="63" t="s">
        <v>1486</v>
      </c>
      <c r="B137" s="128" t="s">
        <v>1487</v>
      </c>
      <c r="C137" s="63" t="s">
        <v>1488</v>
      </c>
      <c r="D137" s="129">
        <v>41740</v>
      </c>
      <c r="E137" s="130"/>
    </row>
    <row r="138" spans="1:5" x14ac:dyDescent="0.25">
      <c r="A138" s="63" t="s">
        <v>1688</v>
      </c>
      <c r="B138" s="131" t="s">
        <v>1824</v>
      </c>
      <c r="C138" s="63"/>
      <c r="D138" s="129">
        <v>41737</v>
      </c>
      <c r="E138" s="134"/>
    </row>
    <row r="139" spans="1:5" ht="60" x14ac:dyDescent="0.25">
      <c r="A139" s="63" t="s">
        <v>1249</v>
      </c>
      <c r="B139" s="128" t="s">
        <v>1250</v>
      </c>
      <c r="C139" s="63" t="s">
        <v>1251</v>
      </c>
      <c r="D139" s="129">
        <v>41731</v>
      </c>
      <c r="E139" s="130"/>
    </row>
    <row r="140" spans="1:5" ht="25.5" x14ac:dyDescent="0.25">
      <c r="A140" s="63" t="s">
        <v>1717</v>
      </c>
      <c r="B140" s="131" t="s">
        <v>1851</v>
      </c>
      <c r="C140" s="63"/>
      <c r="D140" s="129">
        <v>41730</v>
      </c>
      <c r="E140" s="134">
        <v>55000</v>
      </c>
    </row>
    <row r="141" spans="1:5" ht="30" x14ac:dyDescent="0.25">
      <c r="A141" s="63" t="s">
        <v>1423</v>
      </c>
      <c r="B141" s="128" t="s">
        <v>1424</v>
      </c>
      <c r="C141" s="63" t="s">
        <v>1274</v>
      </c>
      <c r="D141" s="129">
        <v>41730</v>
      </c>
      <c r="E141" s="130">
        <v>40500</v>
      </c>
    </row>
    <row r="142" spans="1:5" ht="30" x14ac:dyDescent="0.25">
      <c r="A142" s="63" t="s">
        <v>1432</v>
      </c>
      <c r="B142" s="128" t="s">
        <v>1433</v>
      </c>
      <c r="C142" s="63" t="s">
        <v>1274</v>
      </c>
      <c r="D142" s="129">
        <v>41730</v>
      </c>
      <c r="E142" s="130">
        <v>110000</v>
      </c>
    </row>
    <row r="143" spans="1:5" ht="45" x14ac:dyDescent="0.25">
      <c r="A143" s="63" t="s">
        <v>1453</v>
      </c>
      <c r="B143" s="128" t="s">
        <v>1454</v>
      </c>
      <c r="C143" s="63" t="s">
        <v>1274</v>
      </c>
      <c r="D143" s="129">
        <v>41730</v>
      </c>
      <c r="E143" s="130"/>
    </row>
    <row r="144" spans="1:5" ht="25.5" x14ac:dyDescent="0.25">
      <c r="A144" s="63" t="s">
        <v>1710</v>
      </c>
      <c r="B144" s="131" t="s">
        <v>1845</v>
      </c>
      <c r="C144" s="63"/>
      <c r="D144" s="129">
        <v>41717</v>
      </c>
      <c r="E144" s="134"/>
    </row>
    <row r="145" spans="1:5" x14ac:dyDescent="0.25">
      <c r="A145" s="63" t="s">
        <v>1664</v>
      </c>
      <c r="B145" s="131" t="s">
        <v>1416</v>
      </c>
      <c r="C145" s="128"/>
      <c r="D145" s="129">
        <v>41699</v>
      </c>
      <c r="E145" s="130">
        <v>39900</v>
      </c>
    </row>
    <row r="146" spans="1:5" x14ac:dyDescent="0.25">
      <c r="A146" s="63" t="s">
        <v>1691</v>
      </c>
      <c r="B146" s="131" t="s">
        <v>1827</v>
      </c>
      <c r="C146" s="63"/>
      <c r="D146" s="129">
        <v>41699</v>
      </c>
      <c r="E146" s="134">
        <v>43500</v>
      </c>
    </row>
    <row r="147" spans="1:5" ht="25.5" x14ac:dyDescent="0.25">
      <c r="A147" s="63" t="s">
        <v>1736</v>
      </c>
      <c r="B147" s="131" t="s">
        <v>1867</v>
      </c>
      <c r="C147" s="63"/>
      <c r="D147" s="129">
        <v>41699</v>
      </c>
      <c r="E147" s="134">
        <v>39900</v>
      </c>
    </row>
    <row r="148" spans="1:5" ht="45" x14ac:dyDescent="0.25">
      <c r="A148" s="63" t="s">
        <v>1071</v>
      </c>
      <c r="B148" s="128" t="s">
        <v>1072</v>
      </c>
      <c r="C148" s="63" t="s">
        <v>1073</v>
      </c>
      <c r="D148" s="129">
        <v>41699</v>
      </c>
      <c r="E148" s="134">
        <v>165000</v>
      </c>
    </row>
    <row r="149" spans="1:5" ht="30" x14ac:dyDescent="0.25">
      <c r="A149" s="63" t="s">
        <v>1415</v>
      </c>
      <c r="B149" s="128" t="s">
        <v>1416</v>
      </c>
      <c r="C149" s="63" t="s">
        <v>1274</v>
      </c>
      <c r="D149" s="129">
        <v>41699</v>
      </c>
      <c r="E149" s="130">
        <v>70000</v>
      </c>
    </row>
    <row r="150" spans="1:5" ht="30" x14ac:dyDescent="0.25">
      <c r="A150" s="63" t="s">
        <v>1474</v>
      </c>
      <c r="B150" s="128" t="s">
        <v>1475</v>
      </c>
      <c r="C150" s="63" t="s">
        <v>1274</v>
      </c>
      <c r="D150" s="129">
        <v>41699</v>
      </c>
      <c r="E150" s="130">
        <v>67000</v>
      </c>
    </row>
    <row r="151" spans="1:5" ht="30" x14ac:dyDescent="0.25">
      <c r="A151" s="63" t="s">
        <v>1615</v>
      </c>
      <c r="B151" s="128" t="s">
        <v>1616</v>
      </c>
      <c r="C151" s="63" t="s">
        <v>1274</v>
      </c>
      <c r="D151" s="129">
        <v>41699</v>
      </c>
      <c r="E151" s="130">
        <v>39900</v>
      </c>
    </row>
    <row r="152" spans="1:5" x14ac:dyDescent="0.25">
      <c r="A152" s="63" t="s">
        <v>1645</v>
      </c>
      <c r="B152" s="131" t="s">
        <v>1786</v>
      </c>
      <c r="C152" s="128"/>
      <c r="D152" s="129">
        <v>41671</v>
      </c>
      <c r="E152" s="130">
        <v>40000</v>
      </c>
    </row>
    <row r="153" spans="1:5" ht="25.5" x14ac:dyDescent="0.25">
      <c r="A153" s="63" t="s">
        <v>1655</v>
      </c>
      <c r="B153" s="131" t="s">
        <v>1796</v>
      </c>
      <c r="C153" s="128"/>
      <c r="D153" s="129">
        <v>41671</v>
      </c>
      <c r="E153" s="130">
        <v>48000</v>
      </c>
    </row>
    <row r="154" spans="1:5" ht="60" x14ac:dyDescent="0.25">
      <c r="A154" s="63" t="s">
        <v>1041</v>
      </c>
      <c r="B154" s="128" t="s">
        <v>1042</v>
      </c>
      <c r="C154" s="63" t="s">
        <v>1043</v>
      </c>
      <c r="D154" s="129">
        <v>41671</v>
      </c>
      <c r="E154" s="134">
        <v>123000</v>
      </c>
    </row>
    <row r="155" spans="1:5" x14ac:dyDescent="0.25">
      <c r="A155" s="63" t="s">
        <v>1704</v>
      </c>
      <c r="B155" s="131" t="s">
        <v>1840</v>
      </c>
      <c r="C155" s="63"/>
      <c r="D155" s="129">
        <v>41671</v>
      </c>
      <c r="E155" s="134">
        <v>115000</v>
      </c>
    </row>
    <row r="156" spans="1:5" x14ac:dyDescent="0.25">
      <c r="A156" s="63" t="s">
        <v>1737</v>
      </c>
      <c r="B156" s="131" t="s">
        <v>1868</v>
      </c>
      <c r="C156" s="63"/>
      <c r="D156" s="129">
        <v>41671</v>
      </c>
      <c r="E156" s="134">
        <v>39900</v>
      </c>
    </row>
    <row r="157" spans="1:5" ht="25.5" x14ac:dyDescent="0.25">
      <c r="A157" s="63" t="s">
        <v>1739</v>
      </c>
      <c r="B157" s="131" t="s">
        <v>1805</v>
      </c>
      <c r="C157" s="63"/>
      <c r="D157" s="129">
        <v>41671</v>
      </c>
      <c r="E157" s="134">
        <v>39900</v>
      </c>
    </row>
    <row r="158" spans="1:5" ht="45" x14ac:dyDescent="0.25">
      <c r="A158" s="63" t="s">
        <v>1185</v>
      </c>
      <c r="B158" s="128" t="s">
        <v>1186</v>
      </c>
      <c r="C158" s="63" t="s">
        <v>1187</v>
      </c>
      <c r="D158" s="129">
        <v>41671</v>
      </c>
      <c r="E158" s="130">
        <v>175000</v>
      </c>
    </row>
    <row r="159" spans="1:5" ht="45" x14ac:dyDescent="0.25">
      <c r="A159" s="63" t="s">
        <v>1188</v>
      </c>
      <c r="B159" s="128" t="s">
        <v>1186</v>
      </c>
      <c r="C159" s="63" t="s">
        <v>1189</v>
      </c>
      <c r="D159" s="129">
        <v>41671</v>
      </c>
      <c r="E159" s="130">
        <v>175000</v>
      </c>
    </row>
    <row r="160" spans="1:5" ht="30" x14ac:dyDescent="0.25">
      <c r="A160" s="63" t="s">
        <v>1283</v>
      </c>
      <c r="B160" s="128" t="s">
        <v>1284</v>
      </c>
      <c r="C160" s="63" t="s">
        <v>1285</v>
      </c>
      <c r="D160" s="129">
        <v>41671</v>
      </c>
      <c r="E160" s="130">
        <v>115000</v>
      </c>
    </row>
    <row r="161" spans="1:11" ht="30" x14ac:dyDescent="0.25">
      <c r="A161" s="63" t="s">
        <v>1305</v>
      </c>
      <c r="B161" s="128" t="s">
        <v>1306</v>
      </c>
      <c r="C161" s="63" t="s">
        <v>1274</v>
      </c>
      <c r="D161" s="129">
        <v>41671</v>
      </c>
      <c r="E161" s="130">
        <v>170000</v>
      </c>
    </row>
    <row r="162" spans="1:11" ht="30" x14ac:dyDescent="0.25">
      <c r="A162" s="63" t="s">
        <v>1341</v>
      </c>
      <c r="B162" s="128" t="s">
        <v>1342</v>
      </c>
      <c r="C162" s="63" t="s">
        <v>1274</v>
      </c>
      <c r="D162" s="129">
        <v>41671</v>
      </c>
      <c r="E162" s="130">
        <v>35000</v>
      </c>
    </row>
    <row r="163" spans="1:11" ht="30" x14ac:dyDescent="0.25">
      <c r="A163" s="63" t="s">
        <v>1392</v>
      </c>
      <c r="B163" s="128" t="s">
        <v>1393</v>
      </c>
      <c r="C163" s="63" t="s">
        <v>1274</v>
      </c>
      <c r="D163" s="129">
        <v>41671</v>
      </c>
      <c r="E163" s="130">
        <v>77000</v>
      </c>
    </row>
    <row r="164" spans="1:11" ht="30" x14ac:dyDescent="0.25">
      <c r="A164" s="63" t="s">
        <v>1445</v>
      </c>
      <c r="B164" s="128" t="s">
        <v>1324</v>
      </c>
      <c r="C164" s="63" t="s">
        <v>1446</v>
      </c>
      <c r="D164" s="129">
        <v>41671</v>
      </c>
      <c r="E164" s="130">
        <v>93000</v>
      </c>
    </row>
    <row r="165" spans="1:11" x14ac:dyDescent="0.25">
      <c r="A165" s="63" t="s">
        <v>1733</v>
      </c>
      <c r="B165" s="131" t="s">
        <v>1865</v>
      </c>
      <c r="C165" s="63"/>
      <c r="D165" s="129">
        <v>41670</v>
      </c>
      <c r="E165" s="134"/>
    </row>
    <row r="166" spans="1:11" ht="45" x14ac:dyDescent="0.25">
      <c r="A166" s="63" t="s">
        <v>1101</v>
      </c>
      <c r="B166" s="128" t="s">
        <v>1102</v>
      </c>
      <c r="C166" s="63" t="s">
        <v>1103</v>
      </c>
      <c r="D166" s="129">
        <v>41668</v>
      </c>
      <c r="E166" s="134">
        <v>100000</v>
      </c>
    </row>
    <row r="167" spans="1:11" x14ac:dyDescent="0.25">
      <c r="A167" s="63" t="s">
        <v>1752</v>
      </c>
      <c r="B167" s="131" t="s">
        <v>1882</v>
      </c>
      <c r="C167" s="63"/>
      <c r="D167" s="129">
        <v>41640</v>
      </c>
      <c r="E167" s="134">
        <v>124900</v>
      </c>
    </row>
    <row r="168" spans="1:11" ht="30" x14ac:dyDescent="0.25">
      <c r="A168" s="63" t="s">
        <v>1602</v>
      </c>
      <c r="B168" s="128" t="s">
        <v>1350</v>
      </c>
      <c r="C168" s="63" t="s">
        <v>1274</v>
      </c>
      <c r="D168" s="129">
        <v>41640</v>
      </c>
      <c r="E168" s="130">
        <v>111000</v>
      </c>
    </row>
    <row r="169" spans="1:11" ht="30" x14ac:dyDescent="0.25">
      <c r="A169" s="63" t="s">
        <v>1607</v>
      </c>
      <c r="B169" s="128" t="s">
        <v>1350</v>
      </c>
      <c r="C169" s="63" t="s">
        <v>1274</v>
      </c>
      <c r="D169" s="129">
        <v>41640</v>
      </c>
      <c r="E169" s="130">
        <v>52000</v>
      </c>
      <c r="G169" t="s">
        <v>860</v>
      </c>
      <c r="H169" s="15">
        <f>MAX(E108:E169)</f>
        <v>195000</v>
      </c>
      <c r="I169" t="s">
        <v>861</v>
      </c>
      <c r="J169" s="15">
        <f>MIN(E108:E169)</f>
        <v>35000</v>
      </c>
      <c r="K169" s="15"/>
    </row>
    <row r="170" spans="1:11" ht="25.5" x14ac:dyDescent="0.25">
      <c r="A170" s="63" t="s">
        <v>1743</v>
      </c>
      <c r="B170" s="131" t="s">
        <v>1873</v>
      </c>
      <c r="C170" s="63"/>
      <c r="D170" s="129">
        <v>41609</v>
      </c>
      <c r="E170" s="134">
        <v>95000</v>
      </c>
    </row>
    <row r="171" spans="1:11" ht="45" x14ac:dyDescent="0.25">
      <c r="A171" s="63" t="s">
        <v>1059</v>
      </c>
      <c r="B171" s="128" t="s">
        <v>1060</v>
      </c>
      <c r="C171" s="63" t="s">
        <v>1061</v>
      </c>
      <c r="D171" s="129">
        <v>41582</v>
      </c>
      <c r="E171" s="130"/>
    </row>
    <row r="172" spans="1:11" x14ac:dyDescent="0.25">
      <c r="A172" s="63" t="s">
        <v>1640</v>
      </c>
      <c r="B172" s="131" t="s">
        <v>1781</v>
      </c>
      <c r="C172" s="128"/>
      <c r="D172" s="129">
        <v>41579</v>
      </c>
      <c r="E172" s="130">
        <v>133000</v>
      </c>
    </row>
    <row r="173" spans="1:11" x14ac:dyDescent="0.25">
      <c r="A173" s="63" t="s">
        <v>1750</v>
      </c>
      <c r="B173" s="131" t="s">
        <v>1880</v>
      </c>
      <c r="C173" s="63"/>
      <c r="D173" s="129">
        <v>41548</v>
      </c>
      <c r="E173" s="134">
        <v>54000</v>
      </c>
    </row>
    <row r="174" spans="1:11" ht="45" x14ac:dyDescent="0.25">
      <c r="A174" s="63" t="s">
        <v>1107</v>
      </c>
      <c r="B174" s="128" t="s">
        <v>1108</v>
      </c>
      <c r="C174" s="63" t="s">
        <v>1109</v>
      </c>
      <c r="D174" s="129">
        <v>41426</v>
      </c>
      <c r="E174" s="134">
        <v>40000</v>
      </c>
    </row>
    <row r="175" spans="1:11" x14ac:dyDescent="0.25">
      <c r="A175" s="63" t="s">
        <v>1682</v>
      </c>
      <c r="B175" s="131" t="s">
        <v>1538</v>
      </c>
      <c r="C175" s="128"/>
      <c r="D175" s="129">
        <v>41395</v>
      </c>
      <c r="E175" s="130">
        <v>55000</v>
      </c>
    </row>
    <row r="176" spans="1:11" x14ac:dyDescent="0.25">
      <c r="A176" s="63" t="s">
        <v>1690</v>
      </c>
      <c r="B176" s="131" t="s">
        <v>1826</v>
      </c>
      <c r="C176" s="63"/>
      <c r="D176" s="129">
        <v>41395</v>
      </c>
      <c r="E176" s="134">
        <v>79900</v>
      </c>
    </row>
    <row r="177" spans="1:6" x14ac:dyDescent="0.25">
      <c r="A177" s="63" t="s">
        <v>1725</v>
      </c>
      <c r="B177" s="131" t="s">
        <v>1858</v>
      </c>
      <c r="C177" s="63"/>
      <c r="D177" s="129">
        <v>41395</v>
      </c>
      <c r="E177" s="134">
        <v>59900</v>
      </c>
    </row>
    <row r="178" spans="1:6" ht="30" x14ac:dyDescent="0.25">
      <c r="A178" s="63" t="s">
        <v>1281</v>
      </c>
      <c r="B178" s="128" t="s">
        <v>1282</v>
      </c>
      <c r="C178" s="63" t="s">
        <v>1274</v>
      </c>
      <c r="D178" s="129">
        <v>41395</v>
      </c>
      <c r="E178" s="130">
        <v>62000</v>
      </c>
    </row>
    <row r="179" spans="1:6" ht="30" x14ac:dyDescent="0.25">
      <c r="A179" s="63" t="s">
        <v>1303</v>
      </c>
      <c r="B179" s="128" t="s">
        <v>1304</v>
      </c>
      <c r="C179" s="63" t="s">
        <v>1274</v>
      </c>
      <c r="D179" s="129">
        <v>41395</v>
      </c>
      <c r="E179" s="130">
        <v>75000</v>
      </c>
    </row>
    <row r="180" spans="1:6" ht="30" x14ac:dyDescent="0.25">
      <c r="A180" s="63" t="s">
        <v>1396</v>
      </c>
      <c r="B180" s="128" t="s">
        <v>1397</v>
      </c>
      <c r="C180" s="63" t="s">
        <v>1274</v>
      </c>
      <c r="D180" s="129">
        <v>41395</v>
      </c>
      <c r="E180" s="130">
        <v>58000</v>
      </c>
    </row>
    <row r="181" spans="1:6" ht="25.5" x14ac:dyDescent="0.25">
      <c r="A181" s="63" t="s">
        <v>1696</v>
      </c>
      <c r="B181" s="131" t="s">
        <v>1832</v>
      </c>
      <c r="C181" s="63"/>
      <c r="D181" s="129">
        <v>41365</v>
      </c>
      <c r="E181" s="135">
        <v>60720</v>
      </c>
    </row>
    <row r="182" spans="1:6" ht="25.5" x14ac:dyDescent="0.25">
      <c r="A182" s="63" t="s">
        <v>1718</v>
      </c>
      <c r="B182" s="131" t="s">
        <v>1852</v>
      </c>
      <c r="C182" s="63"/>
      <c r="D182" s="129">
        <v>41365</v>
      </c>
      <c r="E182" s="134">
        <v>135000</v>
      </c>
    </row>
    <row r="183" spans="1:6" ht="60" x14ac:dyDescent="0.25">
      <c r="A183" s="63" t="s">
        <v>1240</v>
      </c>
      <c r="B183" s="128" t="s">
        <v>1241</v>
      </c>
      <c r="C183" s="63" t="s">
        <v>1242</v>
      </c>
      <c r="D183" s="129">
        <v>41365</v>
      </c>
      <c r="E183" s="130">
        <v>108000</v>
      </c>
    </row>
    <row r="184" spans="1:6" ht="30" x14ac:dyDescent="0.25">
      <c r="A184" s="63" t="s">
        <v>1537</v>
      </c>
      <c r="B184" s="128" t="s">
        <v>1538</v>
      </c>
      <c r="C184" s="63" t="s">
        <v>1274</v>
      </c>
      <c r="D184" s="129">
        <v>41365</v>
      </c>
      <c r="E184" s="130">
        <v>75000</v>
      </c>
    </row>
    <row r="185" spans="1:6" ht="45" x14ac:dyDescent="0.25">
      <c r="A185" s="63" t="s">
        <v>1068</v>
      </c>
      <c r="B185" s="128" t="s">
        <v>1069</v>
      </c>
      <c r="C185" s="63" t="s">
        <v>1070</v>
      </c>
      <c r="D185" s="129">
        <v>41334</v>
      </c>
      <c r="E185" s="134">
        <v>225000</v>
      </c>
    </row>
    <row r="186" spans="1:6" ht="25.5" x14ac:dyDescent="0.25">
      <c r="A186" s="63" t="s">
        <v>1759</v>
      </c>
      <c r="B186" s="131" t="s">
        <v>1888</v>
      </c>
      <c r="C186" s="63"/>
      <c r="D186" s="129">
        <v>41334</v>
      </c>
      <c r="E186" s="134">
        <v>61500</v>
      </c>
    </row>
    <row r="187" spans="1:6" ht="45" x14ac:dyDescent="0.25">
      <c r="A187" s="63" t="s">
        <v>1318</v>
      </c>
      <c r="B187" s="128" t="s">
        <v>1319</v>
      </c>
      <c r="C187" s="63" t="s">
        <v>1320</v>
      </c>
      <c r="D187" s="129">
        <v>41334</v>
      </c>
      <c r="E187" s="130">
        <v>45000</v>
      </c>
    </row>
    <row r="188" spans="1:6" x14ac:dyDescent="0.25">
      <c r="A188" s="63" t="s">
        <v>1697</v>
      </c>
      <c r="B188" s="131" t="s">
        <v>1833</v>
      </c>
      <c r="C188" s="63"/>
      <c r="D188" s="129">
        <v>41325</v>
      </c>
      <c r="E188" s="135"/>
    </row>
    <row r="189" spans="1:6" ht="60" x14ac:dyDescent="0.25">
      <c r="A189" s="63" t="s">
        <v>1660</v>
      </c>
      <c r="B189" s="131" t="s">
        <v>1801</v>
      </c>
      <c r="C189" s="128"/>
      <c r="D189" s="129">
        <v>41306</v>
      </c>
      <c r="E189" s="130">
        <v>47920</v>
      </c>
      <c r="F189" s="63" t="s">
        <v>1637</v>
      </c>
    </row>
    <row r="190" spans="1:6" ht="90" customHeight="1" x14ac:dyDescent="0.25">
      <c r="A190" s="63" t="s">
        <v>1666</v>
      </c>
      <c r="B190" s="131" t="s">
        <v>1804</v>
      </c>
      <c r="C190" s="128"/>
      <c r="D190" s="129">
        <v>41306</v>
      </c>
      <c r="E190" s="130">
        <v>47920</v>
      </c>
    </row>
    <row r="191" spans="1:6" x14ac:dyDescent="0.25">
      <c r="A191" s="63" t="s">
        <v>1669</v>
      </c>
      <c r="B191" s="131" t="s">
        <v>1807</v>
      </c>
      <c r="C191" s="128"/>
      <c r="D191" s="129">
        <v>41306</v>
      </c>
      <c r="E191" s="130">
        <v>47920</v>
      </c>
    </row>
    <row r="192" spans="1:6" x14ac:dyDescent="0.25">
      <c r="A192" s="63" t="s">
        <v>1699</v>
      </c>
      <c r="B192" s="131" t="s">
        <v>1835</v>
      </c>
      <c r="C192" s="63"/>
      <c r="D192" s="129">
        <v>41306</v>
      </c>
      <c r="E192" s="135">
        <v>80000</v>
      </c>
    </row>
    <row r="193" spans="1:11" ht="45" x14ac:dyDescent="0.25">
      <c r="A193" s="63" t="s">
        <v>1053</v>
      </c>
      <c r="B193" s="128" t="s">
        <v>1054</v>
      </c>
      <c r="C193" s="63" t="s">
        <v>1055</v>
      </c>
      <c r="D193" s="129">
        <v>41306</v>
      </c>
      <c r="E193" s="134">
        <v>145000</v>
      </c>
    </row>
    <row r="194" spans="1:11" ht="25.5" x14ac:dyDescent="0.25">
      <c r="A194" s="63" t="s">
        <v>1703</v>
      </c>
      <c r="B194" s="131" t="s">
        <v>1839</v>
      </c>
      <c r="C194" s="63"/>
      <c r="D194" s="129">
        <v>41306</v>
      </c>
      <c r="E194" s="134">
        <v>39920</v>
      </c>
    </row>
    <row r="195" spans="1:11" ht="25.5" x14ac:dyDescent="0.25">
      <c r="A195" s="63" t="s">
        <v>1731</v>
      </c>
      <c r="B195" s="131" t="s">
        <v>1863</v>
      </c>
      <c r="C195" s="63"/>
      <c r="D195" s="129">
        <v>41306</v>
      </c>
      <c r="E195" s="134">
        <v>85000</v>
      </c>
    </row>
    <row r="196" spans="1:11" x14ac:dyDescent="0.25">
      <c r="A196" s="63" t="s">
        <v>1774</v>
      </c>
      <c r="B196" s="131" t="s">
        <v>1900</v>
      </c>
      <c r="C196" s="63"/>
      <c r="D196" s="129">
        <v>41306</v>
      </c>
      <c r="E196" s="134">
        <v>86500</v>
      </c>
      <c r="G196" t="s">
        <v>860</v>
      </c>
      <c r="H196" s="15">
        <f>MAX(E170:E196)</f>
        <v>225000</v>
      </c>
      <c r="I196" t="s">
        <v>861</v>
      </c>
      <c r="J196" s="15">
        <f>MIN(E170:E196)</f>
        <v>39920</v>
      </c>
      <c r="K196" s="15"/>
    </row>
    <row r="197" spans="1:11" ht="30" x14ac:dyDescent="0.25">
      <c r="A197" s="63" t="s">
        <v>1404</v>
      </c>
      <c r="B197" s="128" t="s">
        <v>1405</v>
      </c>
      <c r="C197" s="63" t="s">
        <v>1274</v>
      </c>
      <c r="D197" s="129">
        <v>41244</v>
      </c>
      <c r="E197" s="130">
        <v>80000</v>
      </c>
    </row>
    <row r="198" spans="1:11" ht="45" x14ac:dyDescent="0.25">
      <c r="A198" s="63" t="s">
        <v>1507</v>
      </c>
      <c r="B198" s="128" t="s">
        <v>1508</v>
      </c>
      <c r="C198" s="63" t="s">
        <v>1509</v>
      </c>
      <c r="D198" s="129">
        <v>41244</v>
      </c>
      <c r="E198" s="130">
        <v>130000</v>
      </c>
    </row>
    <row r="199" spans="1:11" ht="30" x14ac:dyDescent="0.25">
      <c r="A199" s="63" t="s">
        <v>1579</v>
      </c>
      <c r="B199" s="128" t="s">
        <v>1580</v>
      </c>
      <c r="C199" s="63" t="s">
        <v>1274</v>
      </c>
      <c r="D199" s="129">
        <v>41244</v>
      </c>
      <c r="E199" s="130">
        <v>79500</v>
      </c>
    </row>
    <row r="200" spans="1:11" ht="30" x14ac:dyDescent="0.25">
      <c r="A200" s="63" t="s">
        <v>1286</v>
      </c>
      <c r="B200" s="128" t="s">
        <v>1287</v>
      </c>
      <c r="C200" s="63" t="s">
        <v>1274</v>
      </c>
      <c r="D200" s="129">
        <v>41229</v>
      </c>
      <c r="E200" s="130"/>
    </row>
    <row r="201" spans="1:11" ht="30" x14ac:dyDescent="0.25">
      <c r="A201" s="63" t="s">
        <v>1565</v>
      </c>
      <c r="B201" s="128" t="s">
        <v>1566</v>
      </c>
      <c r="C201" s="63" t="s">
        <v>1274</v>
      </c>
      <c r="D201" s="129">
        <v>41091</v>
      </c>
      <c r="E201" s="130">
        <v>61000</v>
      </c>
    </row>
    <row r="202" spans="1:11" ht="25.5" x14ac:dyDescent="0.25">
      <c r="A202" s="63" t="s">
        <v>1651</v>
      </c>
      <c r="B202" s="131" t="s">
        <v>1792</v>
      </c>
      <c r="C202" s="128"/>
      <c r="D202" s="129">
        <v>41000</v>
      </c>
      <c r="E202" s="130">
        <v>55700</v>
      </c>
    </row>
    <row r="203" spans="1:11" ht="45" x14ac:dyDescent="0.25">
      <c r="A203" s="63" t="s">
        <v>1017</v>
      </c>
      <c r="B203" s="128" t="s">
        <v>1018</v>
      </c>
      <c r="C203" s="63" t="s">
        <v>1019</v>
      </c>
      <c r="D203" s="129">
        <v>41000</v>
      </c>
      <c r="E203" s="134">
        <v>139900</v>
      </c>
    </row>
    <row r="204" spans="1:11" ht="30" x14ac:dyDescent="0.25">
      <c r="A204" s="63" t="s">
        <v>1472</v>
      </c>
      <c r="B204" s="128" t="s">
        <v>1473</v>
      </c>
      <c r="C204" s="63" t="s">
        <v>1274</v>
      </c>
      <c r="D204" s="129">
        <v>41000</v>
      </c>
      <c r="E204" s="130">
        <v>65000</v>
      </c>
    </row>
    <row r="205" spans="1:11" ht="30" x14ac:dyDescent="0.25">
      <c r="A205" s="63" t="s">
        <v>1463</v>
      </c>
      <c r="B205" s="128" t="s">
        <v>1464</v>
      </c>
      <c r="C205" s="63" t="s">
        <v>1274</v>
      </c>
      <c r="D205" s="129">
        <v>40981</v>
      </c>
      <c r="E205" s="130"/>
    </row>
    <row r="206" spans="1:11" ht="25.5" x14ac:dyDescent="0.25">
      <c r="A206" s="63" t="s">
        <v>1650</v>
      </c>
      <c r="B206" s="131" t="s">
        <v>1791</v>
      </c>
      <c r="C206" s="128"/>
      <c r="D206" s="129">
        <v>40969</v>
      </c>
      <c r="E206" s="130">
        <v>55700</v>
      </c>
    </row>
    <row r="207" spans="1:11" ht="25.5" x14ac:dyDescent="0.25">
      <c r="A207" s="63" t="s">
        <v>1674</v>
      </c>
      <c r="B207" s="131" t="s">
        <v>1811</v>
      </c>
      <c r="C207" s="128"/>
      <c r="D207" s="129">
        <v>40969</v>
      </c>
      <c r="E207" s="130">
        <v>57500</v>
      </c>
    </row>
    <row r="208" spans="1:11" ht="25.5" x14ac:dyDescent="0.25">
      <c r="A208" s="63" t="s">
        <v>1695</v>
      </c>
      <c r="B208" s="131" t="s">
        <v>1831</v>
      </c>
      <c r="C208" s="63"/>
      <c r="D208" s="129">
        <v>40969</v>
      </c>
      <c r="E208" s="135">
        <v>75000</v>
      </c>
    </row>
    <row r="209" spans="1:5" ht="45" x14ac:dyDescent="0.25">
      <c r="A209" s="63" t="s">
        <v>1065</v>
      </c>
      <c r="B209" s="128" t="s">
        <v>1066</v>
      </c>
      <c r="C209" s="63" t="s">
        <v>1067</v>
      </c>
      <c r="D209" s="129">
        <v>40969</v>
      </c>
      <c r="E209" s="134">
        <v>46400</v>
      </c>
    </row>
    <row r="210" spans="1:5" ht="45" x14ac:dyDescent="0.25">
      <c r="A210" s="63" t="s">
        <v>1182</v>
      </c>
      <c r="B210" s="128" t="s">
        <v>1183</v>
      </c>
      <c r="C210" s="63" t="s">
        <v>1184</v>
      </c>
      <c r="D210" s="129">
        <v>40969</v>
      </c>
      <c r="E210" s="130">
        <v>55000</v>
      </c>
    </row>
    <row r="211" spans="1:5" ht="30" x14ac:dyDescent="0.25">
      <c r="A211" s="63" t="s">
        <v>1325</v>
      </c>
      <c r="B211" s="128" t="s">
        <v>1326</v>
      </c>
      <c r="C211" s="63" t="s">
        <v>1274</v>
      </c>
      <c r="D211" s="129">
        <v>40969</v>
      </c>
      <c r="E211" s="130">
        <v>125000</v>
      </c>
    </row>
    <row r="212" spans="1:5" ht="30" x14ac:dyDescent="0.25">
      <c r="A212" s="63" t="s">
        <v>1377</v>
      </c>
      <c r="B212" s="128" t="s">
        <v>1378</v>
      </c>
      <c r="C212" s="63" t="s">
        <v>1274</v>
      </c>
      <c r="D212" s="129">
        <v>40969</v>
      </c>
      <c r="E212" s="130">
        <v>37500</v>
      </c>
    </row>
    <row r="213" spans="1:5" ht="25.5" x14ac:dyDescent="0.25">
      <c r="A213" s="63" t="s">
        <v>1646</v>
      </c>
      <c r="B213" s="131" t="s">
        <v>1787</v>
      </c>
      <c r="C213" s="128"/>
      <c r="D213" s="129">
        <v>40940</v>
      </c>
      <c r="E213" s="130">
        <v>53910</v>
      </c>
    </row>
    <row r="214" spans="1:5" ht="38.25" x14ac:dyDescent="0.25">
      <c r="A214" s="63" t="s">
        <v>1659</v>
      </c>
      <c r="B214" s="131" t="s">
        <v>1800</v>
      </c>
      <c r="C214" s="128"/>
      <c r="D214" s="129">
        <v>40940</v>
      </c>
      <c r="E214" s="130">
        <v>86500</v>
      </c>
    </row>
    <row r="215" spans="1:5" ht="30" x14ac:dyDescent="0.25">
      <c r="A215" s="63" t="s">
        <v>1361</v>
      </c>
      <c r="B215" s="128" t="s">
        <v>1362</v>
      </c>
      <c r="C215" s="63" t="s">
        <v>1274</v>
      </c>
      <c r="D215" s="129">
        <v>40940</v>
      </c>
      <c r="E215" s="130">
        <v>45000</v>
      </c>
    </row>
    <row r="216" spans="1:5" ht="30" x14ac:dyDescent="0.25">
      <c r="A216" s="63" t="s">
        <v>1383</v>
      </c>
      <c r="B216" s="128" t="s">
        <v>1384</v>
      </c>
      <c r="C216" s="63" t="s">
        <v>1274</v>
      </c>
      <c r="D216" s="129">
        <v>40933</v>
      </c>
      <c r="E216" s="130"/>
    </row>
    <row r="217" spans="1:5" ht="30" x14ac:dyDescent="0.25">
      <c r="A217" s="63" t="s">
        <v>1332</v>
      </c>
      <c r="B217" s="128" t="s">
        <v>1333</v>
      </c>
      <c r="C217" s="63" t="s">
        <v>1274</v>
      </c>
      <c r="D217" s="129">
        <v>40919</v>
      </c>
      <c r="E217" s="130"/>
    </row>
    <row r="218" spans="1:5" ht="25.5" x14ac:dyDescent="0.25">
      <c r="A218" s="63" t="s">
        <v>1648</v>
      </c>
      <c r="B218" s="131" t="s">
        <v>1789</v>
      </c>
      <c r="C218" s="128"/>
      <c r="D218" s="129">
        <v>40909</v>
      </c>
      <c r="E218" s="130">
        <v>112000</v>
      </c>
    </row>
    <row r="219" spans="1:5" ht="25.5" x14ac:dyDescent="0.25">
      <c r="A219" s="63" t="s">
        <v>1652</v>
      </c>
      <c r="B219" s="131" t="s">
        <v>1793</v>
      </c>
      <c r="C219" s="128"/>
      <c r="D219" s="129">
        <v>40909</v>
      </c>
      <c r="E219" s="130">
        <v>55700</v>
      </c>
    </row>
    <row r="220" spans="1:5" ht="25.5" x14ac:dyDescent="0.25">
      <c r="A220" s="63" t="s">
        <v>1700</v>
      </c>
      <c r="B220" s="131" t="s">
        <v>1836</v>
      </c>
      <c r="C220" s="63"/>
      <c r="D220" s="129">
        <v>40909</v>
      </c>
      <c r="E220" s="135">
        <v>83610</v>
      </c>
    </row>
    <row r="221" spans="1:5" ht="45" x14ac:dyDescent="0.25">
      <c r="A221" s="63" t="s">
        <v>1176</v>
      </c>
      <c r="B221" s="128" t="s">
        <v>1177</v>
      </c>
      <c r="C221" s="63" t="s">
        <v>1178</v>
      </c>
      <c r="D221" s="129">
        <v>40909</v>
      </c>
      <c r="E221" s="130">
        <v>75000</v>
      </c>
    </row>
    <row r="222" spans="1:5" ht="30" x14ac:dyDescent="0.25">
      <c r="A222" s="63" t="s">
        <v>1367</v>
      </c>
      <c r="B222" s="128" t="s">
        <v>1368</v>
      </c>
      <c r="C222" s="63" t="s">
        <v>1274</v>
      </c>
      <c r="D222" s="129">
        <v>40884</v>
      </c>
      <c r="E222" s="130"/>
    </row>
    <row r="223" spans="1:5" ht="30" x14ac:dyDescent="0.25">
      <c r="A223" s="63" t="s">
        <v>1373</v>
      </c>
      <c r="B223" s="128" t="s">
        <v>1368</v>
      </c>
      <c r="C223" s="63" t="s">
        <v>1274</v>
      </c>
      <c r="D223" s="129">
        <v>40884</v>
      </c>
      <c r="E223" s="130"/>
    </row>
    <row r="224" spans="1:5" ht="30" x14ac:dyDescent="0.25">
      <c r="A224" s="63" t="s">
        <v>1547</v>
      </c>
      <c r="B224" s="128" t="s">
        <v>1548</v>
      </c>
      <c r="C224" s="63" t="s">
        <v>1274</v>
      </c>
      <c r="D224" s="129">
        <v>40878</v>
      </c>
      <c r="E224" s="130">
        <v>66000</v>
      </c>
    </row>
    <row r="225" spans="1:5" ht="45" x14ac:dyDescent="0.25">
      <c r="A225" s="63" t="s">
        <v>1092</v>
      </c>
      <c r="B225" s="128" t="s">
        <v>1093</v>
      </c>
      <c r="C225" s="63" t="s">
        <v>1094</v>
      </c>
      <c r="D225" s="129">
        <v>40857</v>
      </c>
      <c r="E225" s="130"/>
    </row>
    <row r="226" spans="1:5" ht="30" x14ac:dyDescent="0.25">
      <c r="A226" s="63" t="s">
        <v>1291</v>
      </c>
      <c r="B226" s="128" t="s">
        <v>1292</v>
      </c>
      <c r="C226" s="63" t="s">
        <v>1274</v>
      </c>
      <c r="D226" s="129">
        <v>40848</v>
      </c>
      <c r="E226" s="130">
        <v>100000</v>
      </c>
    </row>
    <row r="227" spans="1:5" ht="30" x14ac:dyDescent="0.25">
      <c r="A227" s="63" t="s">
        <v>1468</v>
      </c>
      <c r="B227" s="128" t="s">
        <v>1469</v>
      </c>
      <c r="C227" s="63" t="s">
        <v>1274</v>
      </c>
      <c r="D227" s="129">
        <v>40847</v>
      </c>
      <c r="E227" s="130"/>
    </row>
    <row r="228" spans="1:5" ht="60" x14ac:dyDescent="0.25">
      <c r="A228" s="63" t="s">
        <v>1234</v>
      </c>
      <c r="B228" s="128" t="s">
        <v>1235</v>
      </c>
      <c r="C228" s="63" t="s">
        <v>1236</v>
      </c>
      <c r="D228" s="129">
        <v>40787</v>
      </c>
      <c r="E228" s="130">
        <v>132000</v>
      </c>
    </row>
    <row r="229" spans="1:5" ht="30" x14ac:dyDescent="0.25">
      <c r="A229" s="63" t="s">
        <v>1381</v>
      </c>
      <c r="B229" s="128" t="s">
        <v>1382</v>
      </c>
      <c r="C229" s="63" t="s">
        <v>1274</v>
      </c>
      <c r="D229" s="129">
        <v>40779</v>
      </c>
      <c r="E229" s="130"/>
    </row>
    <row r="230" spans="1:5" ht="60" x14ac:dyDescent="0.25">
      <c r="A230" s="63" t="s">
        <v>1050</v>
      </c>
      <c r="B230" s="128" t="s">
        <v>1051</v>
      </c>
      <c r="C230" s="63" t="s">
        <v>1052</v>
      </c>
      <c r="D230" s="129">
        <v>40778</v>
      </c>
      <c r="E230" s="135"/>
    </row>
    <row r="231" spans="1:5" ht="25.5" x14ac:dyDescent="0.25">
      <c r="A231" s="63" t="s">
        <v>1708</v>
      </c>
      <c r="B231" s="131" t="s">
        <v>1843</v>
      </c>
      <c r="C231" s="63"/>
      <c r="D231" s="129">
        <v>40695</v>
      </c>
      <c r="E231" s="134">
        <v>46407</v>
      </c>
    </row>
    <row r="232" spans="1:5" ht="30" x14ac:dyDescent="0.25">
      <c r="A232" s="63" t="s">
        <v>1327</v>
      </c>
      <c r="B232" s="128" t="s">
        <v>1328</v>
      </c>
      <c r="C232" s="63" t="s">
        <v>1274</v>
      </c>
      <c r="D232" s="129">
        <v>40695</v>
      </c>
      <c r="E232" s="130">
        <v>108000</v>
      </c>
    </row>
    <row r="233" spans="1:5" ht="60" customHeight="1" x14ac:dyDescent="0.25">
      <c r="A233" s="63" t="s">
        <v>1104</v>
      </c>
      <c r="B233" s="128" t="s">
        <v>1105</v>
      </c>
      <c r="C233" s="63" t="s">
        <v>1106</v>
      </c>
      <c r="D233" s="129">
        <v>40664</v>
      </c>
      <c r="E233" s="134">
        <v>80000</v>
      </c>
    </row>
    <row r="234" spans="1:5" ht="30" x14ac:dyDescent="0.25">
      <c r="A234" s="63" t="s">
        <v>1295</v>
      </c>
      <c r="B234" s="128" t="s">
        <v>1296</v>
      </c>
      <c r="C234" s="63" t="s">
        <v>1274</v>
      </c>
      <c r="D234" s="129">
        <v>40658</v>
      </c>
      <c r="E234" s="130"/>
    </row>
    <row r="235" spans="1:5" ht="45" x14ac:dyDescent="0.25">
      <c r="A235" s="63" t="s">
        <v>1026</v>
      </c>
      <c r="B235" s="128" t="s">
        <v>1027</v>
      </c>
      <c r="C235" s="63" t="s">
        <v>1028</v>
      </c>
      <c r="D235" s="129">
        <v>40634</v>
      </c>
      <c r="E235" s="134">
        <v>72500</v>
      </c>
    </row>
    <row r="236" spans="1:5" ht="25.5" x14ac:dyDescent="0.25">
      <c r="A236" s="63" t="s">
        <v>1721</v>
      </c>
      <c r="B236" s="131" t="s">
        <v>1855</v>
      </c>
      <c r="C236" s="63"/>
      <c r="D236" s="129">
        <v>40634</v>
      </c>
      <c r="E236" s="134">
        <v>59427</v>
      </c>
    </row>
    <row r="237" spans="1:5" ht="25.5" x14ac:dyDescent="0.25">
      <c r="A237" s="63" t="s">
        <v>1735</v>
      </c>
      <c r="B237" s="131" t="s">
        <v>1828</v>
      </c>
      <c r="C237" s="63"/>
      <c r="D237" s="129">
        <v>40634</v>
      </c>
      <c r="E237" s="134">
        <v>55000</v>
      </c>
    </row>
    <row r="238" spans="1:5" ht="30" x14ac:dyDescent="0.25">
      <c r="A238" s="63" t="s">
        <v>1357</v>
      </c>
      <c r="B238" s="128" t="s">
        <v>1358</v>
      </c>
      <c r="C238" s="63" t="s">
        <v>1274</v>
      </c>
      <c r="D238" s="129">
        <v>40634</v>
      </c>
      <c r="E238" s="130">
        <v>67500</v>
      </c>
    </row>
    <row r="239" spans="1:5" x14ac:dyDescent="0.25">
      <c r="A239" s="63" t="s">
        <v>1766</v>
      </c>
      <c r="B239" s="131" t="s">
        <v>1893</v>
      </c>
      <c r="C239" s="63"/>
      <c r="D239" s="129">
        <v>40627</v>
      </c>
      <c r="E239" s="134"/>
    </row>
    <row r="240" spans="1:5" ht="25.5" x14ac:dyDescent="0.25">
      <c r="A240" s="63" t="s">
        <v>1686</v>
      </c>
      <c r="B240" s="131" t="s">
        <v>1822</v>
      </c>
      <c r="C240" s="63"/>
      <c r="D240" s="129">
        <v>40612</v>
      </c>
      <c r="E240" s="134"/>
    </row>
    <row r="241" spans="1:5" ht="45" x14ac:dyDescent="0.25">
      <c r="A241" s="63" t="s">
        <v>1480</v>
      </c>
      <c r="B241" s="128" t="s">
        <v>1481</v>
      </c>
      <c r="C241" s="63" t="s">
        <v>1482</v>
      </c>
      <c r="D241" s="129">
        <v>40604</v>
      </c>
      <c r="E241" s="130"/>
    </row>
    <row r="242" spans="1:5" ht="25.5" x14ac:dyDescent="0.25">
      <c r="A242" s="63" t="s">
        <v>1673</v>
      </c>
      <c r="B242" s="131" t="s">
        <v>1810</v>
      </c>
      <c r="C242" s="128"/>
      <c r="D242" s="129">
        <v>40603</v>
      </c>
      <c r="E242" s="130">
        <v>56700</v>
      </c>
    </row>
    <row r="243" spans="1:5" ht="25.5" x14ac:dyDescent="0.25">
      <c r="A243" s="63" t="s">
        <v>1685</v>
      </c>
      <c r="B243" s="131" t="s">
        <v>1821</v>
      </c>
      <c r="C243" s="63"/>
      <c r="D243" s="129">
        <v>40603</v>
      </c>
      <c r="E243" s="134">
        <v>58427</v>
      </c>
    </row>
    <row r="244" spans="1:5" ht="60" customHeight="1" x14ac:dyDescent="0.25">
      <c r="A244" s="63" t="s">
        <v>1727</v>
      </c>
      <c r="B244" s="131" t="s">
        <v>1860</v>
      </c>
      <c r="C244" s="63"/>
      <c r="D244" s="129">
        <v>40603</v>
      </c>
      <c r="E244" s="134">
        <v>111186</v>
      </c>
    </row>
    <row r="245" spans="1:5" ht="25.5" x14ac:dyDescent="0.25">
      <c r="A245" s="63" t="s">
        <v>1728</v>
      </c>
      <c r="B245" s="131" t="s">
        <v>1860</v>
      </c>
      <c r="C245" s="63"/>
      <c r="D245" s="129">
        <v>40603</v>
      </c>
      <c r="E245" s="134">
        <v>111186</v>
      </c>
    </row>
    <row r="246" spans="1:5" ht="45" x14ac:dyDescent="0.25">
      <c r="A246" s="63" t="s">
        <v>1098</v>
      </c>
      <c r="B246" s="128" t="s">
        <v>1099</v>
      </c>
      <c r="C246" s="63" t="s">
        <v>1100</v>
      </c>
      <c r="D246" s="129">
        <v>40603</v>
      </c>
      <c r="E246" s="134">
        <v>105000</v>
      </c>
    </row>
    <row r="247" spans="1:5" ht="30" x14ac:dyDescent="0.25">
      <c r="A247" s="63" t="s">
        <v>1549</v>
      </c>
      <c r="B247" s="128" t="s">
        <v>1550</v>
      </c>
      <c r="C247" s="63" t="s">
        <v>1274</v>
      </c>
      <c r="D247" s="129">
        <v>40603</v>
      </c>
      <c r="E247" s="130">
        <v>85000</v>
      </c>
    </row>
    <row r="248" spans="1:5" ht="30" x14ac:dyDescent="0.25">
      <c r="A248" s="63" t="s">
        <v>1559</v>
      </c>
      <c r="B248" s="128" t="s">
        <v>1560</v>
      </c>
      <c r="C248" s="63" t="s">
        <v>1274</v>
      </c>
      <c r="D248" s="129">
        <v>40603</v>
      </c>
      <c r="E248" s="130">
        <v>105000</v>
      </c>
    </row>
    <row r="249" spans="1:5" ht="90" customHeight="1" x14ac:dyDescent="0.25">
      <c r="A249" s="63" t="s">
        <v>1633</v>
      </c>
      <c r="B249" s="128" t="s">
        <v>1634</v>
      </c>
      <c r="C249" s="63" t="s">
        <v>1274</v>
      </c>
      <c r="D249" s="129">
        <v>40603</v>
      </c>
      <c r="E249" s="130">
        <v>85000</v>
      </c>
    </row>
    <row r="250" spans="1:5" ht="25.5" x14ac:dyDescent="0.25">
      <c r="A250" s="63" t="s">
        <v>1647</v>
      </c>
      <c r="B250" s="131" t="s">
        <v>1788</v>
      </c>
      <c r="C250" s="128"/>
      <c r="D250" s="129">
        <v>40575</v>
      </c>
      <c r="E250" s="130">
        <v>56000</v>
      </c>
    </row>
    <row r="251" spans="1:5" x14ac:dyDescent="0.25">
      <c r="A251" s="63" t="s">
        <v>1698</v>
      </c>
      <c r="B251" s="131" t="s">
        <v>1834</v>
      </c>
      <c r="C251" s="63"/>
      <c r="D251" s="129">
        <v>40575</v>
      </c>
      <c r="E251" s="135">
        <v>90000</v>
      </c>
    </row>
    <row r="252" spans="1:5" ht="25.5" x14ac:dyDescent="0.25">
      <c r="A252" s="63" t="s">
        <v>1716</v>
      </c>
      <c r="B252" s="131" t="s">
        <v>1850</v>
      </c>
      <c r="C252" s="63"/>
      <c r="D252" s="129">
        <v>40575</v>
      </c>
      <c r="E252" s="134">
        <v>45600</v>
      </c>
    </row>
    <row r="253" spans="1:5" ht="45" x14ac:dyDescent="0.25">
      <c r="A253" s="63" t="s">
        <v>1086</v>
      </c>
      <c r="B253" s="128" t="s">
        <v>1087</v>
      </c>
      <c r="C253" s="63" t="s">
        <v>1088</v>
      </c>
      <c r="D253" s="129">
        <v>40575</v>
      </c>
      <c r="E253" s="134">
        <v>125900</v>
      </c>
    </row>
    <row r="254" spans="1:5" ht="45" x14ac:dyDescent="0.25">
      <c r="A254" s="63" t="s">
        <v>1158</v>
      </c>
      <c r="B254" s="128" t="s">
        <v>1159</v>
      </c>
      <c r="C254" s="63" t="s">
        <v>1160</v>
      </c>
      <c r="D254" s="129">
        <v>40575</v>
      </c>
      <c r="E254" s="134">
        <v>59000</v>
      </c>
    </row>
    <row r="255" spans="1:5" ht="60" x14ac:dyDescent="0.25">
      <c r="A255" s="63" t="s">
        <v>1267</v>
      </c>
      <c r="B255" s="128" t="s">
        <v>1268</v>
      </c>
      <c r="C255" s="63" t="s">
        <v>1269</v>
      </c>
      <c r="D255" s="129">
        <v>40575</v>
      </c>
      <c r="E255" s="137">
        <v>145900</v>
      </c>
    </row>
    <row r="256" spans="1:5" ht="30" x14ac:dyDescent="0.25">
      <c r="A256" s="63" t="s">
        <v>1569</v>
      </c>
      <c r="B256" s="128" t="s">
        <v>1570</v>
      </c>
      <c r="C256" s="63" t="s">
        <v>1274</v>
      </c>
      <c r="D256" s="129">
        <v>40575</v>
      </c>
      <c r="E256" s="130">
        <v>65500</v>
      </c>
    </row>
    <row r="257" spans="1:5" ht="25.5" x14ac:dyDescent="0.25">
      <c r="A257" s="63" t="s">
        <v>1726</v>
      </c>
      <c r="B257" s="131" t="s">
        <v>1859</v>
      </c>
      <c r="C257" s="63"/>
      <c r="D257" s="129">
        <v>40544</v>
      </c>
      <c r="E257" s="134">
        <v>59900</v>
      </c>
    </row>
    <row r="258" spans="1:5" ht="30" x14ac:dyDescent="0.25">
      <c r="A258" s="63" t="s">
        <v>1340</v>
      </c>
      <c r="B258" s="128" t="s">
        <v>1339</v>
      </c>
      <c r="C258" s="63" t="s">
        <v>1274</v>
      </c>
      <c r="D258" s="129">
        <v>40544</v>
      </c>
      <c r="E258" s="130">
        <v>42500</v>
      </c>
    </row>
    <row r="259" spans="1:5" ht="25.5" x14ac:dyDescent="0.25">
      <c r="A259" s="63" t="s">
        <v>1689</v>
      </c>
      <c r="B259" s="131" t="s">
        <v>1825</v>
      </c>
      <c r="C259" s="63"/>
      <c r="D259" s="129">
        <v>40513</v>
      </c>
      <c r="E259" s="134">
        <v>109446</v>
      </c>
    </row>
    <row r="260" spans="1:5" x14ac:dyDescent="0.25">
      <c r="A260" s="63" t="s">
        <v>1732</v>
      </c>
      <c r="B260" s="131" t="s">
        <v>1864</v>
      </c>
      <c r="C260" s="63"/>
      <c r="D260" s="129">
        <v>40513</v>
      </c>
      <c r="E260" s="134">
        <v>56900</v>
      </c>
    </row>
    <row r="261" spans="1:5" ht="45" x14ac:dyDescent="0.25">
      <c r="A261" s="63" t="s">
        <v>1080</v>
      </c>
      <c r="B261" s="128" t="s">
        <v>1081</v>
      </c>
      <c r="C261" s="63" t="s">
        <v>1082</v>
      </c>
      <c r="D261" s="129">
        <v>40513</v>
      </c>
      <c r="E261" s="134">
        <v>78000</v>
      </c>
    </row>
    <row r="262" spans="1:5" ht="30" x14ac:dyDescent="0.25">
      <c r="A262" s="63" t="s">
        <v>1394</v>
      </c>
      <c r="B262" s="128" t="s">
        <v>1395</v>
      </c>
      <c r="C262" s="63" t="s">
        <v>1274</v>
      </c>
      <c r="D262" s="129">
        <v>40513</v>
      </c>
      <c r="E262" s="130">
        <v>70000</v>
      </c>
    </row>
    <row r="263" spans="1:5" ht="25.5" x14ac:dyDescent="0.25">
      <c r="A263" s="63" t="s">
        <v>1693</v>
      </c>
      <c r="B263" s="131" t="s">
        <v>1829</v>
      </c>
      <c r="C263" s="63"/>
      <c r="D263" s="129">
        <v>40483</v>
      </c>
      <c r="E263" s="134">
        <v>56000</v>
      </c>
    </row>
    <row r="264" spans="1:5" ht="25.5" x14ac:dyDescent="0.25">
      <c r="A264" s="63" t="s">
        <v>1694</v>
      </c>
      <c r="B264" s="131" t="s">
        <v>1830</v>
      </c>
      <c r="C264" s="63"/>
      <c r="D264" s="129">
        <v>40483</v>
      </c>
      <c r="E264" s="134">
        <v>56000</v>
      </c>
    </row>
    <row r="265" spans="1:5" ht="25.5" x14ac:dyDescent="0.25">
      <c r="A265" s="63" t="s">
        <v>1730</v>
      </c>
      <c r="B265" s="131" t="s">
        <v>1862</v>
      </c>
      <c r="C265" s="63"/>
      <c r="D265" s="129">
        <v>40483</v>
      </c>
      <c r="E265" s="134">
        <v>56000</v>
      </c>
    </row>
    <row r="266" spans="1:5" ht="25.5" x14ac:dyDescent="0.25">
      <c r="A266" s="63" t="s">
        <v>1773</v>
      </c>
      <c r="B266" s="131" t="s">
        <v>1899</v>
      </c>
      <c r="C266" s="63"/>
      <c r="D266" s="129">
        <v>40483</v>
      </c>
      <c r="E266" s="134">
        <v>57000</v>
      </c>
    </row>
    <row r="267" spans="1:5" ht="45" x14ac:dyDescent="0.25">
      <c r="A267" s="63" t="s">
        <v>1219</v>
      </c>
      <c r="B267" s="128" t="s">
        <v>1220</v>
      </c>
      <c r="C267" s="63" t="s">
        <v>1221</v>
      </c>
      <c r="D267" s="129">
        <v>40471</v>
      </c>
      <c r="E267" s="130"/>
    </row>
    <row r="268" spans="1:5" ht="30" x14ac:dyDescent="0.25">
      <c r="A268" s="63" t="s">
        <v>1347</v>
      </c>
      <c r="B268" s="128" t="s">
        <v>1348</v>
      </c>
      <c r="C268" s="63" t="s">
        <v>1274</v>
      </c>
      <c r="D268" s="129">
        <v>40440</v>
      </c>
      <c r="E268" s="130"/>
    </row>
    <row r="269" spans="1:5" ht="30" x14ac:dyDescent="0.25">
      <c r="A269" s="63" t="s">
        <v>1585</v>
      </c>
      <c r="B269" s="128" t="s">
        <v>1586</v>
      </c>
      <c r="C269" s="63" t="s">
        <v>1274</v>
      </c>
      <c r="D269" s="129">
        <v>40437</v>
      </c>
      <c r="E269" s="130"/>
    </row>
    <row r="270" spans="1:5" ht="30" x14ac:dyDescent="0.25">
      <c r="A270" s="63" t="s">
        <v>1351</v>
      </c>
      <c r="B270" s="128" t="s">
        <v>1352</v>
      </c>
      <c r="C270" s="63" t="s">
        <v>1274</v>
      </c>
      <c r="D270" s="129">
        <v>40413</v>
      </c>
      <c r="E270" s="130"/>
    </row>
    <row r="271" spans="1:5" x14ac:dyDescent="0.25">
      <c r="A271" s="63" t="s">
        <v>1723</v>
      </c>
      <c r="B271" s="131" t="s">
        <v>1857</v>
      </c>
      <c r="C271" s="63"/>
      <c r="D271" s="129">
        <v>40391</v>
      </c>
      <c r="E271" s="134">
        <v>37000</v>
      </c>
    </row>
    <row r="272" spans="1:5" x14ac:dyDescent="0.25">
      <c r="A272" s="63" t="s">
        <v>1724</v>
      </c>
      <c r="B272" s="131" t="s">
        <v>1857</v>
      </c>
      <c r="C272" s="63"/>
      <c r="D272" s="129">
        <v>40391</v>
      </c>
      <c r="E272" s="134">
        <v>50000</v>
      </c>
    </row>
    <row r="273" spans="1:5" ht="25.5" x14ac:dyDescent="0.25">
      <c r="A273" s="63" t="s">
        <v>1644</v>
      </c>
      <c r="B273" s="131" t="s">
        <v>1785</v>
      </c>
      <c r="C273" s="128"/>
      <c r="D273" s="129">
        <v>40330</v>
      </c>
      <c r="E273" s="130">
        <v>56000</v>
      </c>
    </row>
    <row r="274" spans="1:5" ht="25.5" x14ac:dyDescent="0.25">
      <c r="A274" s="63" t="s">
        <v>1692</v>
      </c>
      <c r="B274" s="131" t="s">
        <v>1828</v>
      </c>
      <c r="C274" s="63"/>
      <c r="D274" s="129">
        <v>40330</v>
      </c>
      <c r="E274" s="134">
        <v>63900</v>
      </c>
    </row>
    <row r="275" spans="1:5" x14ac:dyDescent="0.25">
      <c r="A275" s="63" t="s">
        <v>1775</v>
      </c>
      <c r="B275" s="131" t="s">
        <v>1901</v>
      </c>
      <c r="C275" s="63"/>
      <c r="D275" s="129">
        <v>40305</v>
      </c>
      <c r="E275" s="134"/>
    </row>
    <row r="276" spans="1:5" ht="30" x14ac:dyDescent="0.25">
      <c r="A276" s="63" t="s">
        <v>1316</v>
      </c>
      <c r="B276" s="128" t="s">
        <v>1317</v>
      </c>
      <c r="C276" s="63" t="s">
        <v>1274</v>
      </c>
      <c r="D276" s="129">
        <v>40291</v>
      </c>
      <c r="E276" s="130"/>
    </row>
    <row r="277" spans="1:5" ht="25.5" x14ac:dyDescent="0.25">
      <c r="A277" s="63" t="s">
        <v>1687</v>
      </c>
      <c r="B277" s="131" t="s">
        <v>1823</v>
      </c>
      <c r="C277" s="63"/>
      <c r="D277" s="129">
        <v>40269</v>
      </c>
      <c r="E277" s="134">
        <v>59300</v>
      </c>
    </row>
    <row r="278" spans="1:5" ht="25.5" x14ac:dyDescent="0.25">
      <c r="A278" s="63" t="s">
        <v>1729</v>
      </c>
      <c r="B278" s="131" t="s">
        <v>1861</v>
      </c>
      <c r="C278" s="63"/>
      <c r="D278" s="129">
        <v>40269</v>
      </c>
      <c r="E278" s="134">
        <v>59900</v>
      </c>
    </row>
    <row r="279" spans="1:5" ht="45" x14ac:dyDescent="0.25">
      <c r="A279" s="63" t="s">
        <v>1167</v>
      </c>
      <c r="B279" s="128" t="s">
        <v>1168</v>
      </c>
      <c r="C279" s="63" t="s">
        <v>1169</v>
      </c>
      <c r="D279" s="129">
        <v>40269</v>
      </c>
      <c r="E279" s="130">
        <v>40000</v>
      </c>
    </row>
    <row r="280" spans="1:5" ht="30" x14ac:dyDescent="0.25">
      <c r="A280" s="63" t="s">
        <v>1343</v>
      </c>
      <c r="B280" s="128" t="s">
        <v>1344</v>
      </c>
      <c r="C280" s="63" t="s">
        <v>1274</v>
      </c>
      <c r="D280" s="129">
        <v>40263</v>
      </c>
      <c r="E280" s="130"/>
    </row>
    <row r="281" spans="1:5" ht="60" customHeight="1" x14ac:dyDescent="0.25">
      <c r="A281" s="63" t="s">
        <v>1638</v>
      </c>
      <c r="B281" s="131" t="s">
        <v>1779</v>
      </c>
      <c r="C281" s="128"/>
      <c r="D281" s="129">
        <v>40238</v>
      </c>
      <c r="E281" s="130">
        <v>60000</v>
      </c>
    </row>
    <row r="282" spans="1:5" ht="25.5" x14ac:dyDescent="0.25">
      <c r="A282" s="63" t="s">
        <v>1668</v>
      </c>
      <c r="B282" s="131" t="s">
        <v>1806</v>
      </c>
      <c r="C282" s="128"/>
      <c r="D282" s="129">
        <v>40238</v>
      </c>
      <c r="E282" s="130">
        <v>56905</v>
      </c>
    </row>
    <row r="283" spans="1:5" ht="25.5" x14ac:dyDescent="0.25">
      <c r="A283" s="63" t="s">
        <v>1683</v>
      </c>
      <c r="B283" s="131" t="s">
        <v>1819</v>
      </c>
      <c r="C283" s="63"/>
      <c r="D283" s="129">
        <v>40238</v>
      </c>
      <c r="E283" s="134">
        <v>57000</v>
      </c>
    </row>
    <row r="284" spans="1:5" ht="25.5" x14ac:dyDescent="0.25">
      <c r="A284" s="63" t="s">
        <v>1711</v>
      </c>
      <c r="B284" s="131" t="s">
        <v>1846</v>
      </c>
      <c r="C284" s="63"/>
      <c r="D284" s="129">
        <v>40238</v>
      </c>
      <c r="E284" s="134">
        <v>46407</v>
      </c>
    </row>
    <row r="285" spans="1:5" ht="60" x14ac:dyDescent="0.25">
      <c r="A285" s="63" t="s">
        <v>1420</v>
      </c>
      <c r="B285" s="128" t="s">
        <v>1421</v>
      </c>
      <c r="C285" s="63" t="s">
        <v>1422</v>
      </c>
      <c r="D285" s="129">
        <v>40179</v>
      </c>
      <c r="E285" s="130">
        <v>55000</v>
      </c>
    </row>
    <row r="286" spans="1:5" ht="45" x14ac:dyDescent="0.25">
      <c r="A286" s="63" t="s">
        <v>1513</v>
      </c>
      <c r="B286" s="128" t="s">
        <v>1514</v>
      </c>
      <c r="C286" s="63" t="s">
        <v>1515</v>
      </c>
      <c r="D286" s="129">
        <v>40179</v>
      </c>
      <c r="E286" s="130">
        <v>68000</v>
      </c>
    </row>
    <row r="287" spans="1:5" ht="25.5" x14ac:dyDescent="0.25">
      <c r="A287" s="63" t="s">
        <v>1741</v>
      </c>
      <c r="B287" s="131" t="s">
        <v>1871</v>
      </c>
      <c r="C287" s="63"/>
      <c r="D287" s="129">
        <v>40118</v>
      </c>
      <c r="E287" s="134">
        <v>99900</v>
      </c>
    </row>
    <row r="288" spans="1:5" ht="60" customHeight="1" x14ac:dyDescent="0.25">
      <c r="A288" s="63" t="s">
        <v>1527</v>
      </c>
      <c r="B288" s="128" t="s">
        <v>1528</v>
      </c>
      <c r="C288" s="63" t="s">
        <v>1529</v>
      </c>
      <c r="D288" s="129">
        <v>40118</v>
      </c>
      <c r="E288" s="130">
        <v>112000</v>
      </c>
    </row>
    <row r="289" spans="1:5" ht="30" x14ac:dyDescent="0.25">
      <c r="A289" s="63" t="s">
        <v>1321</v>
      </c>
      <c r="B289" s="128" t="s">
        <v>1322</v>
      </c>
      <c r="C289" s="63" t="s">
        <v>1274</v>
      </c>
      <c r="D289" s="129">
        <v>40087</v>
      </c>
      <c r="E289" s="130">
        <v>45000</v>
      </c>
    </row>
    <row r="290" spans="1:5" ht="30" x14ac:dyDescent="0.25">
      <c r="A290" s="63" t="s">
        <v>1643</v>
      </c>
      <c r="B290" s="128" t="s">
        <v>1156</v>
      </c>
      <c r="C290" s="128"/>
      <c r="D290" s="129">
        <v>40057</v>
      </c>
      <c r="E290" s="130"/>
    </row>
    <row r="291" spans="1:5" ht="30" x14ac:dyDescent="0.25">
      <c r="A291" s="63" t="s">
        <v>1661</v>
      </c>
      <c r="B291" s="128" t="s">
        <v>1156</v>
      </c>
      <c r="C291" s="128"/>
      <c r="D291" s="129">
        <v>40057</v>
      </c>
      <c r="E291" s="130"/>
    </row>
    <row r="292" spans="1:5" ht="30" x14ac:dyDescent="0.25">
      <c r="A292" s="63" t="s">
        <v>1662</v>
      </c>
      <c r="B292" s="128" t="s">
        <v>1156</v>
      </c>
      <c r="C292" s="128"/>
      <c r="D292" s="133">
        <v>40057</v>
      </c>
      <c r="E292" s="130"/>
    </row>
    <row r="293" spans="1:5" ht="45" x14ac:dyDescent="0.25">
      <c r="A293" s="63" t="s">
        <v>1155</v>
      </c>
      <c r="B293" s="128" t="s">
        <v>1156</v>
      </c>
      <c r="C293" s="63" t="s">
        <v>1157</v>
      </c>
      <c r="D293" s="136">
        <v>40057</v>
      </c>
      <c r="E293" s="130"/>
    </row>
    <row r="294" spans="1:5" ht="45" x14ac:dyDescent="0.25">
      <c r="A294" s="63" t="s">
        <v>1143</v>
      </c>
      <c r="B294" s="128" t="s">
        <v>1144</v>
      </c>
      <c r="C294" s="63" t="s">
        <v>1145</v>
      </c>
      <c r="D294" s="129">
        <v>40026</v>
      </c>
      <c r="E294" s="134">
        <v>68000</v>
      </c>
    </row>
    <row r="295" spans="1:5" ht="45" x14ac:dyDescent="0.25">
      <c r="A295" s="63" t="s">
        <v>1164</v>
      </c>
      <c r="B295" s="128" t="s">
        <v>1165</v>
      </c>
      <c r="C295" s="63" t="s">
        <v>1166</v>
      </c>
      <c r="D295" s="129">
        <v>39934</v>
      </c>
      <c r="E295" s="134">
        <v>53000</v>
      </c>
    </row>
    <row r="296" spans="1:5" ht="30" x14ac:dyDescent="0.25">
      <c r="A296" s="63" t="s">
        <v>1613</v>
      </c>
      <c r="B296" s="128" t="s">
        <v>1614</v>
      </c>
      <c r="C296" s="63" t="s">
        <v>1274</v>
      </c>
      <c r="D296" s="129">
        <v>39913</v>
      </c>
      <c r="E296" s="130"/>
    </row>
    <row r="297" spans="1:5" ht="30" x14ac:dyDescent="0.25">
      <c r="A297" s="63" t="s">
        <v>1621</v>
      </c>
      <c r="B297" s="128" t="s">
        <v>1622</v>
      </c>
      <c r="C297" s="63" t="s">
        <v>1274</v>
      </c>
      <c r="D297" s="129">
        <v>39904</v>
      </c>
      <c r="E297" s="130">
        <v>45000</v>
      </c>
    </row>
    <row r="298" spans="1:5" ht="25.5" x14ac:dyDescent="0.25">
      <c r="A298" s="63" t="s">
        <v>1760</v>
      </c>
      <c r="B298" s="131" t="s">
        <v>1889</v>
      </c>
      <c r="C298" s="63"/>
      <c r="D298" s="129">
        <v>39873</v>
      </c>
      <c r="E298" s="134">
        <v>125000</v>
      </c>
    </row>
    <row r="299" spans="1:5" ht="60" customHeight="1" x14ac:dyDescent="0.25">
      <c r="A299" s="63" t="s">
        <v>1338</v>
      </c>
      <c r="B299" s="128" t="s">
        <v>1339</v>
      </c>
      <c r="C299" s="63" t="s">
        <v>1274</v>
      </c>
      <c r="D299" s="129">
        <v>39845</v>
      </c>
      <c r="E299" s="130">
        <v>58000</v>
      </c>
    </row>
    <row r="300" spans="1:5" ht="45" x14ac:dyDescent="0.25">
      <c r="A300" s="63" t="s">
        <v>1199</v>
      </c>
      <c r="B300" s="128" t="s">
        <v>1200</v>
      </c>
      <c r="C300" s="63" t="s">
        <v>1201</v>
      </c>
      <c r="D300" s="129">
        <v>39834</v>
      </c>
      <c r="E300" s="130"/>
    </row>
    <row r="301" spans="1:5" ht="45" x14ac:dyDescent="0.25">
      <c r="A301" s="63" t="s">
        <v>1225</v>
      </c>
      <c r="B301" s="128" t="s">
        <v>1226</v>
      </c>
      <c r="C301" s="63" t="s">
        <v>1227</v>
      </c>
      <c r="D301" s="129">
        <v>39692</v>
      </c>
      <c r="E301" s="130">
        <v>150000</v>
      </c>
    </row>
    <row r="302" spans="1:5" ht="25.5" x14ac:dyDescent="0.25">
      <c r="A302" s="63" t="s">
        <v>1745</v>
      </c>
      <c r="B302" s="131" t="s">
        <v>1875</v>
      </c>
      <c r="C302" s="63"/>
      <c r="D302" s="129">
        <v>39630</v>
      </c>
      <c r="E302" s="134">
        <v>79920</v>
      </c>
    </row>
    <row r="303" spans="1:5" ht="25.5" x14ac:dyDescent="0.25">
      <c r="A303" s="63" t="s">
        <v>1715</v>
      </c>
      <c r="B303" s="131" t="s">
        <v>1849</v>
      </c>
      <c r="C303" s="63"/>
      <c r="D303" s="129">
        <v>39600</v>
      </c>
      <c r="E303" s="134">
        <v>63920</v>
      </c>
    </row>
    <row r="304" spans="1:5" ht="25.5" x14ac:dyDescent="0.25">
      <c r="A304" s="63" t="s">
        <v>1722</v>
      </c>
      <c r="B304" s="131" t="s">
        <v>1856</v>
      </c>
      <c r="C304" s="63"/>
      <c r="D304" s="129">
        <v>39600</v>
      </c>
      <c r="E304" s="134">
        <v>75920</v>
      </c>
    </row>
    <row r="305" spans="1:5" ht="45" x14ac:dyDescent="0.25">
      <c r="A305" s="63" t="s">
        <v>1044</v>
      </c>
      <c r="B305" s="128" t="s">
        <v>1045</v>
      </c>
      <c r="C305" s="63" t="s">
        <v>1046</v>
      </c>
      <c r="D305" s="129">
        <v>39539</v>
      </c>
      <c r="E305" s="134">
        <v>75920</v>
      </c>
    </row>
    <row r="306" spans="1:5" ht="45" x14ac:dyDescent="0.25">
      <c r="A306" s="63" t="s">
        <v>1047</v>
      </c>
      <c r="B306" s="128" t="s">
        <v>1048</v>
      </c>
      <c r="C306" s="63" t="s">
        <v>1049</v>
      </c>
      <c r="D306" s="129">
        <v>39539</v>
      </c>
      <c r="E306" s="134">
        <v>71920</v>
      </c>
    </row>
    <row r="307" spans="1:5" ht="25.5" x14ac:dyDescent="0.25">
      <c r="A307" s="63" t="s">
        <v>1719</v>
      </c>
      <c r="B307" s="131" t="s">
        <v>1853</v>
      </c>
      <c r="C307" s="63"/>
      <c r="D307" s="129">
        <v>39539</v>
      </c>
      <c r="E307" s="134">
        <v>127920</v>
      </c>
    </row>
    <row r="308" spans="1:5" ht="45" x14ac:dyDescent="0.25">
      <c r="A308" s="63" t="s">
        <v>1170</v>
      </c>
      <c r="B308" s="128" t="s">
        <v>1171</v>
      </c>
      <c r="C308" s="63" t="s">
        <v>1172</v>
      </c>
      <c r="D308" s="129">
        <v>39539</v>
      </c>
      <c r="E308" s="130">
        <v>60000</v>
      </c>
    </row>
    <row r="309" spans="1:5" ht="45" x14ac:dyDescent="0.25">
      <c r="A309" s="63" t="s">
        <v>1077</v>
      </c>
      <c r="B309" s="128" t="s">
        <v>1078</v>
      </c>
      <c r="C309" s="63" t="s">
        <v>1079</v>
      </c>
      <c r="D309" s="129">
        <v>39525</v>
      </c>
      <c r="E309" s="130"/>
    </row>
    <row r="310" spans="1:5" ht="25.5" x14ac:dyDescent="0.25">
      <c r="A310" s="63" t="s">
        <v>1672</v>
      </c>
      <c r="B310" s="131" t="s">
        <v>1809</v>
      </c>
      <c r="C310" s="128"/>
      <c r="D310" s="129">
        <v>39508</v>
      </c>
      <c r="E310" s="130">
        <v>75920</v>
      </c>
    </row>
    <row r="311" spans="1:5" ht="45" x14ac:dyDescent="0.25">
      <c r="A311" s="63" t="s">
        <v>1032</v>
      </c>
      <c r="B311" s="128" t="s">
        <v>1033</v>
      </c>
      <c r="C311" s="63" t="s">
        <v>1034</v>
      </c>
      <c r="D311" s="129">
        <v>39508</v>
      </c>
      <c r="E311" s="134">
        <v>75920</v>
      </c>
    </row>
    <row r="312" spans="1:5" ht="25.5" x14ac:dyDescent="0.25">
      <c r="A312" s="63" t="s">
        <v>1746</v>
      </c>
      <c r="B312" s="131" t="s">
        <v>1876</v>
      </c>
      <c r="C312" s="63"/>
      <c r="D312" s="129">
        <v>39508</v>
      </c>
      <c r="E312" s="134">
        <v>78721</v>
      </c>
    </row>
    <row r="313" spans="1:5" ht="45" x14ac:dyDescent="0.25">
      <c r="A313" s="63" t="s">
        <v>1447</v>
      </c>
      <c r="B313" s="128" t="s">
        <v>1448</v>
      </c>
      <c r="C313" s="63" t="s">
        <v>1449</v>
      </c>
      <c r="D313" s="129">
        <v>39508</v>
      </c>
      <c r="E313" s="130">
        <v>116000</v>
      </c>
    </row>
    <row r="314" spans="1:5" ht="45" x14ac:dyDescent="0.25">
      <c r="A314" s="63" t="s">
        <v>1498</v>
      </c>
      <c r="B314" s="128" t="s">
        <v>1499</v>
      </c>
      <c r="C314" s="63" t="s">
        <v>1500</v>
      </c>
      <c r="D314" s="129">
        <v>39479</v>
      </c>
      <c r="E314" s="130">
        <v>115000</v>
      </c>
    </row>
    <row r="315" spans="1:5" ht="45" x14ac:dyDescent="0.25">
      <c r="A315" s="63" t="s">
        <v>1504</v>
      </c>
      <c r="B315" s="128" t="s">
        <v>1505</v>
      </c>
      <c r="C315" s="63" t="s">
        <v>1506</v>
      </c>
      <c r="D315" s="129">
        <v>39479</v>
      </c>
      <c r="E315" s="130">
        <v>110000</v>
      </c>
    </row>
    <row r="316" spans="1:5" ht="45" x14ac:dyDescent="0.25">
      <c r="A316" s="63" t="s">
        <v>1023</v>
      </c>
      <c r="B316" s="128" t="s">
        <v>1024</v>
      </c>
      <c r="C316" s="63" t="s">
        <v>1025</v>
      </c>
      <c r="D316" s="129">
        <v>39448</v>
      </c>
      <c r="E316" s="134">
        <v>96000</v>
      </c>
    </row>
    <row r="317" spans="1:5" ht="30" x14ac:dyDescent="0.25">
      <c r="A317" s="63" t="s">
        <v>1280</v>
      </c>
      <c r="B317" s="128" t="s">
        <v>1279</v>
      </c>
      <c r="C317" s="63" t="s">
        <v>1274</v>
      </c>
      <c r="D317" s="129">
        <v>39448</v>
      </c>
      <c r="E317" s="130">
        <v>80000</v>
      </c>
    </row>
    <row r="318" spans="1:5" ht="30" x14ac:dyDescent="0.25">
      <c r="A318" s="63" t="s">
        <v>1596</v>
      </c>
      <c r="B318" s="128" t="s">
        <v>1597</v>
      </c>
      <c r="C318" s="63" t="s">
        <v>1274</v>
      </c>
      <c r="D318" s="129">
        <v>39448</v>
      </c>
      <c r="E318" s="130">
        <v>133000</v>
      </c>
    </row>
    <row r="319" spans="1:5" ht="30" x14ac:dyDescent="0.25">
      <c r="A319" s="63" t="s">
        <v>1345</v>
      </c>
      <c r="B319" s="128" t="s">
        <v>1346</v>
      </c>
      <c r="C319" s="63" t="s">
        <v>1274</v>
      </c>
      <c r="D319" s="129">
        <v>39423</v>
      </c>
      <c r="E319" s="130"/>
    </row>
    <row r="320" spans="1:5" ht="45" x14ac:dyDescent="0.25">
      <c r="A320" s="63" t="s">
        <v>1020</v>
      </c>
      <c r="B320" s="128" t="s">
        <v>1021</v>
      </c>
      <c r="C320" s="63" t="s">
        <v>1022</v>
      </c>
      <c r="D320" s="129">
        <v>39417</v>
      </c>
      <c r="E320" s="134">
        <v>90000</v>
      </c>
    </row>
    <row r="321" spans="1:5" ht="45" x14ac:dyDescent="0.25">
      <c r="A321" s="63" t="s">
        <v>1214</v>
      </c>
      <c r="B321" s="128" t="s">
        <v>1215</v>
      </c>
      <c r="C321" s="63" t="s">
        <v>1216</v>
      </c>
      <c r="D321" s="129">
        <v>39417</v>
      </c>
      <c r="E321" s="130">
        <v>79000</v>
      </c>
    </row>
    <row r="322" spans="1:5" ht="45" x14ac:dyDescent="0.25">
      <c r="A322" s="63" t="s">
        <v>1089</v>
      </c>
      <c r="B322" s="128" t="s">
        <v>1090</v>
      </c>
      <c r="C322" s="63" t="s">
        <v>1091</v>
      </c>
      <c r="D322" s="129">
        <v>39387</v>
      </c>
      <c r="E322" s="134">
        <v>113000</v>
      </c>
    </row>
    <row r="323" spans="1:5" ht="45" x14ac:dyDescent="0.25">
      <c r="A323" s="63" t="s">
        <v>1116</v>
      </c>
      <c r="B323" s="128" t="s">
        <v>1117</v>
      </c>
      <c r="C323" s="63" t="s">
        <v>1118</v>
      </c>
      <c r="D323" s="129">
        <v>39387</v>
      </c>
      <c r="E323" s="134">
        <v>115000</v>
      </c>
    </row>
    <row r="324" spans="1:5" ht="45" x14ac:dyDescent="0.25">
      <c r="A324" s="63" t="s">
        <v>1211</v>
      </c>
      <c r="B324" s="128" t="s">
        <v>1212</v>
      </c>
      <c r="C324" s="63" t="s">
        <v>1213</v>
      </c>
      <c r="D324" s="129">
        <v>39387</v>
      </c>
      <c r="E324" s="130">
        <v>74000</v>
      </c>
    </row>
    <row r="325" spans="1:5" ht="30" x14ac:dyDescent="0.25">
      <c r="A325" s="63" t="s">
        <v>1587</v>
      </c>
      <c r="B325" s="128" t="s">
        <v>1588</v>
      </c>
      <c r="C325" s="63" t="s">
        <v>1274</v>
      </c>
      <c r="D325" s="129">
        <v>39387</v>
      </c>
      <c r="E325" s="130">
        <v>145000</v>
      </c>
    </row>
    <row r="326" spans="1:5" ht="30" x14ac:dyDescent="0.25">
      <c r="A326" s="63" t="s">
        <v>1457</v>
      </c>
      <c r="B326" s="128" t="s">
        <v>1458</v>
      </c>
      <c r="C326" s="63" t="s">
        <v>1459</v>
      </c>
      <c r="D326" s="129">
        <v>39371</v>
      </c>
      <c r="E326" s="130"/>
    </row>
    <row r="327" spans="1:5" ht="30" x14ac:dyDescent="0.25">
      <c r="A327" s="63" t="s">
        <v>1460</v>
      </c>
      <c r="B327" s="128" t="s">
        <v>1461</v>
      </c>
      <c r="C327" s="63" t="s">
        <v>1274</v>
      </c>
      <c r="D327" s="129">
        <v>39371</v>
      </c>
      <c r="E327" s="130"/>
    </row>
    <row r="328" spans="1:5" ht="25.5" x14ac:dyDescent="0.25">
      <c r="A328" s="63" t="s">
        <v>1758</v>
      </c>
      <c r="B328" s="131" t="s">
        <v>1887</v>
      </c>
      <c r="C328" s="63"/>
      <c r="D328" s="129">
        <v>39295</v>
      </c>
      <c r="E328" s="134">
        <v>85000</v>
      </c>
    </row>
    <row r="329" spans="1:5" ht="25.5" x14ac:dyDescent="0.25">
      <c r="A329" s="63" t="s">
        <v>1776</v>
      </c>
      <c r="B329" s="131" t="s">
        <v>1902</v>
      </c>
      <c r="C329" s="63"/>
      <c r="D329" s="129">
        <v>39295</v>
      </c>
      <c r="E329" s="134">
        <v>75900</v>
      </c>
    </row>
    <row r="330" spans="1:5" ht="45" x14ac:dyDescent="0.25">
      <c r="A330" s="63" t="s">
        <v>1083</v>
      </c>
      <c r="B330" s="128" t="s">
        <v>1084</v>
      </c>
      <c r="C330" s="63" t="s">
        <v>1085</v>
      </c>
      <c r="D330" s="129">
        <v>39264</v>
      </c>
      <c r="E330" s="134">
        <v>80000</v>
      </c>
    </row>
    <row r="331" spans="1:5" ht="25.5" x14ac:dyDescent="0.25">
      <c r="A331" s="63" t="s">
        <v>1778</v>
      </c>
      <c r="B331" s="131" t="s">
        <v>1904</v>
      </c>
      <c r="C331" s="63"/>
      <c r="D331" s="129">
        <v>39264</v>
      </c>
      <c r="E331" s="130">
        <v>77900</v>
      </c>
    </row>
    <row r="332" spans="1:5" ht="30" x14ac:dyDescent="0.25">
      <c r="A332" s="63" t="s">
        <v>1379</v>
      </c>
      <c r="B332" s="128" t="s">
        <v>1380</v>
      </c>
      <c r="C332" s="63" t="s">
        <v>1274</v>
      </c>
      <c r="D332" s="129">
        <v>39261</v>
      </c>
      <c r="E332" s="130"/>
    </row>
    <row r="333" spans="1:5" ht="90" customHeight="1" x14ac:dyDescent="0.25">
      <c r="A333" s="63" t="s">
        <v>1770</v>
      </c>
      <c r="B333" s="131" t="s">
        <v>1897</v>
      </c>
      <c r="C333" s="63"/>
      <c r="D333" s="129">
        <v>39258</v>
      </c>
      <c r="E333" s="134"/>
    </row>
    <row r="334" spans="1:5" ht="30" x14ac:dyDescent="0.25">
      <c r="A334" s="63" t="s">
        <v>1336</v>
      </c>
      <c r="B334" s="128" t="s">
        <v>1337</v>
      </c>
      <c r="C334" s="63" t="s">
        <v>1274</v>
      </c>
      <c r="D334" s="129">
        <v>39224</v>
      </c>
      <c r="E334" s="130"/>
    </row>
    <row r="335" spans="1:5" ht="60" x14ac:dyDescent="0.25">
      <c r="A335" s="63" t="s">
        <v>1261</v>
      </c>
      <c r="B335" s="128" t="s">
        <v>1262</v>
      </c>
      <c r="C335" s="63" t="s">
        <v>1263</v>
      </c>
      <c r="D335" s="129">
        <v>39211</v>
      </c>
      <c r="E335" s="130"/>
    </row>
    <row r="336" spans="1:5" ht="45" x14ac:dyDescent="0.25">
      <c r="A336" s="63" t="s">
        <v>1222</v>
      </c>
      <c r="B336" s="128" t="s">
        <v>1223</v>
      </c>
      <c r="C336" s="63" t="s">
        <v>1224</v>
      </c>
      <c r="D336" s="129">
        <v>39176</v>
      </c>
      <c r="E336" s="130"/>
    </row>
    <row r="337" spans="1:5" ht="25.5" x14ac:dyDescent="0.25">
      <c r="A337" s="63" t="s">
        <v>1768</v>
      </c>
      <c r="B337" s="131" t="s">
        <v>1895</v>
      </c>
      <c r="C337" s="63"/>
      <c r="D337" s="129">
        <v>39148</v>
      </c>
      <c r="E337" s="134"/>
    </row>
    <row r="338" spans="1:5" ht="45" x14ac:dyDescent="0.25">
      <c r="A338" s="63" t="s">
        <v>1131</v>
      </c>
      <c r="B338" s="128" t="s">
        <v>1132</v>
      </c>
      <c r="C338" s="63" t="s">
        <v>1133</v>
      </c>
      <c r="D338" s="129">
        <v>39142</v>
      </c>
      <c r="E338" s="134">
        <v>82900</v>
      </c>
    </row>
    <row r="339" spans="1:5" ht="90" customHeight="1" x14ac:dyDescent="0.25">
      <c r="A339" s="63" t="s">
        <v>1113</v>
      </c>
      <c r="B339" s="128" t="s">
        <v>1114</v>
      </c>
      <c r="C339" s="63" t="s">
        <v>1115</v>
      </c>
      <c r="D339" s="129">
        <v>39114</v>
      </c>
      <c r="E339" s="134">
        <v>70000</v>
      </c>
    </row>
    <row r="340" spans="1:5" ht="45" x14ac:dyDescent="0.25">
      <c r="A340" s="63" t="s">
        <v>1128</v>
      </c>
      <c r="B340" s="128" t="s">
        <v>1129</v>
      </c>
      <c r="C340" s="63" t="s">
        <v>1130</v>
      </c>
      <c r="D340" s="129">
        <v>39114</v>
      </c>
      <c r="E340" s="134">
        <v>75000</v>
      </c>
    </row>
    <row r="341" spans="1:5" ht="90" customHeight="1" x14ac:dyDescent="0.25">
      <c r="A341" s="63" t="s">
        <v>1173</v>
      </c>
      <c r="B341" s="128" t="s">
        <v>1174</v>
      </c>
      <c r="C341" s="63" t="s">
        <v>1175</v>
      </c>
      <c r="D341" s="129">
        <v>39114</v>
      </c>
      <c r="E341" s="130">
        <v>65400</v>
      </c>
    </row>
    <row r="342" spans="1:5" ht="25.5" x14ac:dyDescent="0.25">
      <c r="A342" s="63" t="s">
        <v>1777</v>
      </c>
      <c r="B342" s="131" t="s">
        <v>1903</v>
      </c>
      <c r="C342" s="63"/>
      <c r="D342" s="129">
        <v>39114</v>
      </c>
      <c r="E342" s="130">
        <v>65400</v>
      </c>
    </row>
    <row r="343" spans="1:5" ht="45" x14ac:dyDescent="0.25">
      <c r="A343" s="63" t="s">
        <v>1217</v>
      </c>
      <c r="B343" s="128" t="s">
        <v>1144</v>
      </c>
      <c r="C343" s="63" t="s">
        <v>1218</v>
      </c>
      <c r="D343" s="129">
        <v>39114</v>
      </c>
      <c r="E343" s="130">
        <v>74900</v>
      </c>
    </row>
    <row r="344" spans="1:5" ht="90" customHeight="1" x14ac:dyDescent="0.25">
      <c r="A344" s="63" t="s">
        <v>1278</v>
      </c>
      <c r="B344" s="128" t="s">
        <v>1279</v>
      </c>
      <c r="C344" s="63" t="s">
        <v>1274</v>
      </c>
      <c r="D344" s="129">
        <v>39114</v>
      </c>
      <c r="E344" s="130">
        <v>69900</v>
      </c>
    </row>
    <row r="345" spans="1:5" ht="30" x14ac:dyDescent="0.25">
      <c r="A345" s="63" t="s">
        <v>1375</v>
      </c>
      <c r="B345" s="128" t="s">
        <v>1376</v>
      </c>
      <c r="C345" s="63" t="s">
        <v>1274</v>
      </c>
      <c r="D345" s="129">
        <v>39114</v>
      </c>
      <c r="E345" s="130"/>
    </row>
    <row r="346" spans="1:5" ht="90" customHeight="1" x14ac:dyDescent="0.25">
      <c r="A346" s="63" t="s">
        <v>1575</v>
      </c>
      <c r="B346" s="128" t="s">
        <v>1576</v>
      </c>
      <c r="C346" s="63" t="s">
        <v>1274</v>
      </c>
      <c r="D346" s="129">
        <v>39114</v>
      </c>
      <c r="E346" s="130">
        <v>85000</v>
      </c>
    </row>
    <row r="347" spans="1:5" ht="30" x14ac:dyDescent="0.25">
      <c r="A347" s="63" t="s">
        <v>1609</v>
      </c>
      <c r="B347" s="128" t="s">
        <v>1610</v>
      </c>
      <c r="C347" s="63" t="s">
        <v>1274</v>
      </c>
      <c r="D347" s="129">
        <v>39114</v>
      </c>
      <c r="E347" s="130">
        <v>67500</v>
      </c>
    </row>
    <row r="348" spans="1:5" ht="45" x14ac:dyDescent="0.25">
      <c r="A348" s="63" t="s">
        <v>1146</v>
      </c>
      <c r="B348" s="128" t="s">
        <v>1147</v>
      </c>
      <c r="C348" s="63" t="s">
        <v>1148</v>
      </c>
      <c r="D348" s="129">
        <v>39083</v>
      </c>
      <c r="E348" s="134">
        <v>82900</v>
      </c>
    </row>
    <row r="349" spans="1:5" ht="60" x14ac:dyDescent="0.25">
      <c r="A349" s="63" t="s">
        <v>1264</v>
      </c>
      <c r="B349" s="128" t="s">
        <v>1265</v>
      </c>
      <c r="C349" s="63" t="s">
        <v>1266</v>
      </c>
      <c r="D349" s="129">
        <v>39083</v>
      </c>
      <c r="E349" s="137">
        <v>82710</v>
      </c>
    </row>
    <row r="350" spans="1:5" ht="45" x14ac:dyDescent="0.25">
      <c r="A350" s="63" t="s">
        <v>1359</v>
      </c>
      <c r="B350" s="128" t="s">
        <v>1360</v>
      </c>
      <c r="C350" s="63" t="s">
        <v>1274</v>
      </c>
      <c r="D350" s="129">
        <v>39083</v>
      </c>
      <c r="E350" s="130">
        <v>56000</v>
      </c>
    </row>
    <row r="351" spans="1:5" ht="60" x14ac:dyDescent="0.25">
      <c r="A351" s="63" t="s">
        <v>1243</v>
      </c>
      <c r="B351" s="128" t="s">
        <v>1244</v>
      </c>
      <c r="C351" s="63" t="s">
        <v>1245</v>
      </c>
      <c r="D351" s="129">
        <v>39052</v>
      </c>
      <c r="E351" s="137">
        <v>62320</v>
      </c>
    </row>
    <row r="352" spans="1:5" ht="25.5" x14ac:dyDescent="0.25">
      <c r="A352" s="63" t="s">
        <v>1749</v>
      </c>
      <c r="B352" s="131" t="s">
        <v>1879</v>
      </c>
      <c r="C352" s="63"/>
      <c r="D352" s="129">
        <v>39048</v>
      </c>
      <c r="E352" s="134">
        <v>71900</v>
      </c>
    </row>
    <row r="353" spans="1:5" ht="25.5" x14ac:dyDescent="0.25">
      <c r="A353" s="63" t="s">
        <v>1756</v>
      </c>
      <c r="B353" s="131" t="s">
        <v>1885</v>
      </c>
      <c r="C353" s="63"/>
      <c r="D353" s="129">
        <v>39022</v>
      </c>
      <c r="E353" s="134">
        <v>61900</v>
      </c>
    </row>
    <row r="354" spans="1:5" ht="45" x14ac:dyDescent="0.25">
      <c r="A354" s="63" t="s">
        <v>1190</v>
      </c>
      <c r="B354" s="128" t="s">
        <v>1191</v>
      </c>
      <c r="C354" s="63" t="s">
        <v>1192</v>
      </c>
      <c r="D354" s="129">
        <v>38869</v>
      </c>
      <c r="E354" s="130">
        <v>88110</v>
      </c>
    </row>
    <row r="355" spans="1:5" ht="45" x14ac:dyDescent="0.25">
      <c r="A355" s="63" t="s">
        <v>1228</v>
      </c>
      <c r="B355" s="128" t="s">
        <v>1229</v>
      </c>
      <c r="C355" s="63" t="s">
        <v>1230</v>
      </c>
      <c r="D355" s="129">
        <v>38838</v>
      </c>
      <c r="E355" s="130">
        <v>107900</v>
      </c>
    </row>
    <row r="356" spans="1:5" ht="60" x14ac:dyDescent="0.25">
      <c r="A356" s="63" t="s">
        <v>1237</v>
      </c>
      <c r="B356" s="128" t="s">
        <v>1238</v>
      </c>
      <c r="C356" s="63" t="s">
        <v>1239</v>
      </c>
      <c r="D356" s="129">
        <v>38808</v>
      </c>
      <c r="E356" s="137">
        <v>70110</v>
      </c>
    </row>
    <row r="357" spans="1:5" ht="60" x14ac:dyDescent="0.25">
      <c r="A357" s="63" t="s">
        <v>1252</v>
      </c>
      <c r="B357" s="128" t="s">
        <v>1253</v>
      </c>
      <c r="C357" s="63" t="s">
        <v>1254</v>
      </c>
      <c r="D357" s="129">
        <v>38808</v>
      </c>
      <c r="E357" s="137">
        <v>89010</v>
      </c>
    </row>
    <row r="358" spans="1:5" ht="75" customHeight="1" x14ac:dyDescent="0.25">
      <c r="A358" s="63" t="s">
        <v>1753</v>
      </c>
      <c r="B358" s="131" t="s">
        <v>1883</v>
      </c>
      <c r="C358" s="63"/>
      <c r="D358" s="129">
        <v>38777</v>
      </c>
      <c r="E358" s="134">
        <v>86310</v>
      </c>
    </row>
    <row r="359" spans="1:5" ht="25.5" x14ac:dyDescent="0.25">
      <c r="A359" s="63" t="s">
        <v>1754</v>
      </c>
      <c r="B359" s="131" t="s">
        <v>1556</v>
      </c>
      <c r="C359" s="63"/>
      <c r="D359" s="129">
        <v>38777</v>
      </c>
      <c r="E359" s="134">
        <v>87305</v>
      </c>
    </row>
    <row r="360" spans="1:5" ht="60" x14ac:dyDescent="0.25">
      <c r="A360" s="63" t="s">
        <v>1246</v>
      </c>
      <c r="B360" s="128" t="s">
        <v>1247</v>
      </c>
      <c r="C360" s="63" t="s">
        <v>1248</v>
      </c>
      <c r="D360" s="129">
        <v>38777</v>
      </c>
      <c r="E360" s="137">
        <v>68710</v>
      </c>
    </row>
    <row r="361" spans="1:5" ht="45" x14ac:dyDescent="0.25">
      <c r="A361" s="63" t="s">
        <v>1196</v>
      </c>
      <c r="B361" s="128" t="s">
        <v>1197</v>
      </c>
      <c r="C361" s="63" t="s">
        <v>1198</v>
      </c>
      <c r="D361" s="129">
        <v>38749</v>
      </c>
      <c r="E361" s="137">
        <v>110610</v>
      </c>
    </row>
    <row r="362" spans="1:5" ht="60" x14ac:dyDescent="0.25">
      <c r="A362" s="63" t="s">
        <v>1202</v>
      </c>
      <c r="B362" s="128" t="s">
        <v>1203</v>
      </c>
      <c r="C362" s="63" t="s">
        <v>1204</v>
      </c>
      <c r="D362" s="129">
        <v>38749</v>
      </c>
      <c r="E362" s="137">
        <v>67410</v>
      </c>
    </row>
    <row r="363" spans="1:5" ht="60" customHeight="1" x14ac:dyDescent="0.25">
      <c r="A363" s="63" t="s">
        <v>1152</v>
      </c>
      <c r="B363" s="128" t="s">
        <v>1153</v>
      </c>
      <c r="C363" s="63" t="s">
        <v>1154</v>
      </c>
      <c r="D363" s="129">
        <v>38718</v>
      </c>
      <c r="E363" s="134">
        <v>70110</v>
      </c>
    </row>
    <row r="364" spans="1:5" ht="30" x14ac:dyDescent="0.25">
      <c r="A364" s="63" t="s">
        <v>1551</v>
      </c>
      <c r="B364" s="128" t="s">
        <v>1552</v>
      </c>
      <c r="C364" s="63" t="s">
        <v>1274</v>
      </c>
      <c r="D364" s="129">
        <v>38497</v>
      </c>
      <c r="E364" s="130">
        <v>69900</v>
      </c>
    </row>
    <row r="365" spans="1:5" ht="45" x14ac:dyDescent="0.25">
      <c r="A365" s="63" t="s">
        <v>1288</v>
      </c>
      <c r="B365" s="128" t="s">
        <v>1289</v>
      </c>
      <c r="C365" s="63" t="s">
        <v>1290</v>
      </c>
      <c r="D365" s="129">
        <v>38439</v>
      </c>
      <c r="E365" s="130">
        <v>66000</v>
      </c>
    </row>
    <row r="366" spans="1:5" ht="30" x14ac:dyDescent="0.25">
      <c r="A366" s="63" t="s">
        <v>1371</v>
      </c>
      <c r="B366" s="128" t="s">
        <v>1372</v>
      </c>
      <c r="C366" s="63" t="s">
        <v>1274</v>
      </c>
      <c r="D366" s="129">
        <v>38436</v>
      </c>
      <c r="E366" s="130">
        <v>51000</v>
      </c>
    </row>
    <row r="367" spans="1:5" ht="60" customHeight="1" x14ac:dyDescent="0.25">
      <c r="A367" s="63" t="s">
        <v>1600</v>
      </c>
      <c r="B367" s="128" t="s">
        <v>1601</v>
      </c>
      <c r="C367" s="63" t="s">
        <v>1274</v>
      </c>
      <c r="D367" s="129">
        <v>38378</v>
      </c>
      <c r="E367" s="130"/>
    </row>
    <row r="368" spans="1:5" ht="30" x14ac:dyDescent="0.25">
      <c r="A368" s="63" t="s">
        <v>1369</v>
      </c>
      <c r="B368" s="128" t="s">
        <v>1370</v>
      </c>
      <c r="C368" s="63" t="s">
        <v>1274</v>
      </c>
      <c r="D368" s="129">
        <v>38315</v>
      </c>
      <c r="E368" s="130">
        <v>59900</v>
      </c>
    </row>
    <row r="369" spans="1:5" ht="30" x14ac:dyDescent="0.25">
      <c r="A369" s="63" t="s">
        <v>1573</v>
      </c>
      <c r="B369" s="128" t="s">
        <v>1574</v>
      </c>
      <c r="C369" s="63" t="s">
        <v>1274</v>
      </c>
      <c r="D369" s="129">
        <v>38191</v>
      </c>
      <c r="E369" s="130">
        <v>68102</v>
      </c>
    </row>
    <row r="370" spans="1:5" ht="30" x14ac:dyDescent="0.25">
      <c r="A370" s="63" t="s">
        <v>1355</v>
      </c>
      <c r="B370" s="128" t="s">
        <v>1356</v>
      </c>
      <c r="C370" s="63" t="s">
        <v>1274</v>
      </c>
      <c r="D370" s="129">
        <v>38147</v>
      </c>
      <c r="E370" s="130">
        <v>35900</v>
      </c>
    </row>
    <row r="371" spans="1:5" ht="30" x14ac:dyDescent="0.25">
      <c r="A371" s="63" t="s">
        <v>1608</v>
      </c>
      <c r="B371" s="128" t="s">
        <v>1409</v>
      </c>
      <c r="C371" s="63" t="s">
        <v>1274</v>
      </c>
      <c r="D371" s="129">
        <v>38141</v>
      </c>
      <c r="E371" s="130">
        <v>39900</v>
      </c>
    </row>
    <row r="372" spans="1:5" ht="30" x14ac:dyDescent="0.25">
      <c r="A372" s="63" t="s">
        <v>1619</v>
      </c>
      <c r="B372" s="128" t="s">
        <v>1620</v>
      </c>
      <c r="C372" s="63" t="s">
        <v>1274</v>
      </c>
      <c r="D372" s="129">
        <v>38134</v>
      </c>
      <c r="E372" s="130">
        <v>49900</v>
      </c>
    </row>
    <row r="373" spans="1:5" ht="30" x14ac:dyDescent="0.25">
      <c r="A373" s="63" t="s">
        <v>1623</v>
      </c>
      <c r="B373" s="128" t="s">
        <v>1624</v>
      </c>
      <c r="C373" s="63" t="s">
        <v>1274</v>
      </c>
      <c r="D373" s="129">
        <v>38127</v>
      </c>
      <c r="E373" s="130">
        <v>39900</v>
      </c>
    </row>
    <row r="374" spans="1:5" ht="45" x14ac:dyDescent="0.25">
      <c r="A374" s="63" t="s">
        <v>1310</v>
      </c>
      <c r="B374" s="128" t="s">
        <v>1311</v>
      </c>
      <c r="C374" s="63" t="s">
        <v>1312</v>
      </c>
      <c r="D374" s="129">
        <v>38107</v>
      </c>
      <c r="E374" s="130">
        <v>36900</v>
      </c>
    </row>
    <row r="375" spans="1:5" ht="30" x14ac:dyDescent="0.25">
      <c r="A375" s="63" t="s">
        <v>1427</v>
      </c>
      <c r="B375" s="128" t="s">
        <v>1409</v>
      </c>
      <c r="C375" s="63" t="s">
        <v>1274</v>
      </c>
      <c r="D375" s="129">
        <v>38099</v>
      </c>
      <c r="E375" s="130">
        <v>65800</v>
      </c>
    </row>
    <row r="376" spans="1:5" ht="30" x14ac:dyDescent="0.25">
      <c r="A376" s="63" t="s">
        <v>1436</v>
      </c>
      <c r="B376" s="128" t="s">
        <v>1409</v>
      </c>
      <c r="C376" s="63" t="s">
        <v>1274</v>
      </c>
      <c r="D376" s="129">
        <v>38099</v>
      </c>
      <c r="E376" s="130">
        <v>80800</v>
      </c>
    </row>
    <row r="377" spans="1:5" ht="30" x14ac:dyDescent="0.25">
      <c r="A377" s="63" t="s">
        <v>1390</v>
      </c>
      <c r="B377" s="128" t="s">
        <v>1391</v>
      </c>
      <c r="C377" s="63" t="s">
        <v>1274</v>
      </c>
      <c r="D377" s="129">
        <v>38086</v>
      </c>
      <c r="E377" s="130">
        <v>29900</v>
      </c>
    </row>
    <row r="378" spans="1:5" ht="30" x14ac:dyDescent="0.25">
      <c r="A378" s="63" t="s">
        <v>1465</v>
      </c>
      <c r="B378" s="128" t="s">
        <v>1153</v>
      </c>
      <c r="C378" s="63" t="s">
        <v>1274</v>
      </c>
      <c r="D378" s="129">
        <v>38077</v>
      </c>
      <c r="E378" s="130">
        <v>34900</v>
      </c>
    </row>
    <row r="379" spans="1:5" ht="30" x14ac:dyDescent="0.25">
      <c r="A379" s="63" t="s">
        <v>1466</v>
      </c>
      <c r="B379" s="128" t="s">
        <v>1467</v>
      </c>
      <c r="C379" s="63" t="s">
        <v>1274</v>
      </c>
      <c r="D379" s="129">
        <v>38077</v>
      </c>
      <c r="E379" s="130">
        <v>34900</v>
      </c>
    </row>
    <row r="380" spans="1:5" ht="30" x14ac:dyDescent="0.25">
      <c r="A380" s="63" t="s">
        <v>1592</v>
      </c>
      <c r="B380" s="128" t="s">
        <v>1593</v>
      </c>
      <c r="C380" s="63" t="s">
        <v>1274</v>
      </c>
      <c r="D380" s="129">
        <v>38075</v>
      </c>
      <c r="E380" s="130">
        <v>99800</v>
      </c>
    </row>
    <row r="381" spans="1:5" ht="30" x14ac:dyDescent="0.25">
      <c r="A381" s="63" t="s">
        <v>1389</v>
      </c>
      <c r="B381" s="128" t="s">
        <v>1388</v>
      </c>
      <c r="C381" s="63" t="s">
        <v>1274</v>
      </c>
      <c r="D381" s="129">
        <v>38069</v>
      </c>
      <c r="E381" s="130">
        <v>59800</v>
      </c>
    </row>
    <row r="382" spans="1:5" ht="30" x14ac:dyDescent="0.25">
      <c r="A382" s="63" t="s">
        <v>1398</v>
      </c>
      <c r="B382" s="128" t="s">
        <v>1399</v>
      </c>
      <c r="C382" s="63" t="s">
        <v>1274</v>
      </c>
      <c r="D382" s="129">
        <v>38062</v>
      </c>
      <c r="E382" s="130">
        <v>32900</v>
      </c>
    </row>
    <row r="383" spans="1:5" ht="30" x14ac:dyDescent="0.25">
      <c r="A383" s="63" t="s">
        <v>1365</v>
      </c>
      <c r="B383" s="128" t="s">
        <v>1366</v>
      </c>
      <c r="C383" s="63" t="s">
        <v>1274</v>
      </c>
      <c r="D383" s="129">
        <v>38054</v>
      </c>
      <c r="E383" s="130">
        <v>29900</v>
      </c>
    </row>
    <row r="384" spans="1:5" ht="60" customHeight="1" x14ac:dyDescent="0.25">
      <c r="A384" s="63" t="s">
        <v>1571</v>
      </c>
      <c r="B384" s="128" t="s">
        <v>1572</v>
      </c>
      <c r="C384" s="63" t="s">
        <v>1274</v>
      </c>
      <c r="D384" s="129">
        <v>38054</v>
      </c>
      <c r="E384" s="130">
        <v>59900</v>
      </c>
    </row>
    <row r="385" spans="1:5" ht="30" x14ac:dyDescent="0.25">
      <c r="A385" s="63" t="s">
        <v>1627</v>
      </c>
      <c r="B385" s="128" t="s">
        <v>1628</v>
      </c>
      <c r="C385" s="63" t="s">
        <v>1274</v>
      </c>
      <c r="D385" s="129">
        <v>38044</v>
      </c>
      <c r="E385" s="130">
        <v>39900</v>
      </c>
    </row>
    <row r="386" spans="1:5" ht="30" x14ac:dyDescent="0.25">
      <c r="A386" s="63" t="s">
        <v>1629</v>
      </c>
      <c r="B386" s="128" t="s">
        <v>1630</v>
      </c>
      <c r="C386" s="63" t="s">
        <v>1274</v>
      </c>
      <c r="D386" s="129">
        <v>38037</v>
      </c>
      <c r="E386" s="130">
        <v>39900</v>
      </c>
    </row>
    <row r="387" spans="1:5" ht="45" x14ac:dyDescent="0.25">
      <c r="A387" s="63" t="s">
        <v>1273</v>
      </c>
      <c r="B387" s="128" t="s">
        <v>1016</v>
      </c>
      <c r="C387" s="63" t="s">
        <v>1274</v>
      </c>
      <c r="D387" s="6"/>
      <c r="E387" s="130"/>
    </row>
    <row r="388" spans="1:5" ht="45" x14ac:dyDescent="0.25">
      <c r="A388" s="63" t="s">
        <v>1275</v>
      </c>
      <c r="B388" s="128" t="s">
        <v>1016</v>
      </c>
      <c r="C388" s="63" t="s">
        <v>1274</v>
      </c>
      <c r="D388" s="6"/>
      <c r="E388" s="130"/>
    </row>
    <row r="389" spans="1:5" ht="30" x14ac:dyDescent="0.25">
      <c r="A389" s="63" t="s">
        <v>1297</v>
      </c>
      <c r="B389" s="128" t="s">
        <v>1298</v>
      </c>
      <c r="C389" s="63" t="s">
        <v>1274</v>
      </c>
      <c r="D389" s="6"/>
      <c r="E389" s="130"/>
    </row>
    <row r="390" spans="1:5" ht="45" x14ac:dyDescent="0.25">
      <c r="A390" s="63" t="s">
        <v>1307</v>
      </c>
      <c r="B390" s="128" t="s">
        <v>1308</v>
      </c>
      <c r="C390" s="63" t="s">
        <v>1309</v>
      </c>
      <c r="D390" s="6"/>
      <c r="E390" s="130"/>
    </row>
    <row r="391" spans="1:5" ht="30" x14ac:dyDescent="0.25">
      <c r="A391" s="63" t="s">
        <v>1374</v>
      </c>
      <c r="B391" s="128" t="s">
        <v>1308</v>
      </c>
      <c r="C391" s="63" t="s">
        <v>1274</v>
      </c>
      <c r="D391" s="6"/>
      <c r="E391" s="130"/>
    </row>
    <row r="392" spans="1:5" ht="30" x14ac:dyDescent="0.25">
      <c r="A392" s="63" t="s">
        <v>1387</v>
      </c>
      <c r="B392" s="128" t="s">
        <v>1388</v>
      </c>
      <c r="C392" s="63" t="s">
        <v>1274</v>
      </c>
      <c r="D392" s="6"/>
      <c r="E392" s="130"/>
    </row>
    <row r="393" spans="1:5" ht="30" x14ac:dyDescent="0.25">
      <c r="A393" s="63" t="s">
        <v>1408</v>
      </c>
      <c r="B393" s="128" t="s">
        <v>1409</v>
      </c>
      <c r="C393" s="63" t="s">
        <v>1274</v>
      </c>
      <c r="D393" s="6"/>
      <c r="E393" s="130"/>
    </row>
    <row r="394" spans="1:5" ht="45" x14ac:dyDescent="0.25">
      <c r="A394" s="63" t="s">
        <v>1478</v>
      </c>
      <c r="B394" s="128" t="s">
        <v>1479</v>
      </c>
      <c r="C394" s="63" t="s">
        <v>1274</v>
      </c>
      <c r="D394" s="6"/>
      <c r="E394" s="130"/>
    </row>
    <row r="395" spans="1:5" ht="45" x14ac:dyDescent="0.25">
      <c r="A395" s="63" t="s">
        <v>1492</v>
      </c>
      <c r="B395" s="128" t="s">
        <v>1493</v>
      </c>
      <c r="C395" s="63" t="s">
        <v>1494</v>
      </c>
      <c r="D395" s="6"/>
      <c r="E395" s="130"/>
    </row>
    <row r="396" spans="1:5" ht="45" x14ac:dyDescent="0.25">
      <c r="A396" s="63" t="s">
        <v>1495</v>
      </c>
      <c r="B396" s="128" t="s">
        <v>1496</v>
      </c>
      <c r="C396" s="63" t="s">
        <v>1497</v>
      </c>
      <c r="D396" s="6"/>
      <c r="E396" s="130"/>
    </row>
    <row r="397" spans="1:5" ht="45" x14ac:dyDescent="0.25">
      <c r="A397" s="63" t="s">
        <v>1501</v>
      </c>
      <c r="B397" s="128" t="s">
        <v>1502</v>
      </c>
      <c r="C397" s="63" t="s">
        <v>1503</v>
      </c>
      <c r="D397" s="6"/>
      <c r="E397" s="130"/>
    </row>
    <row r="398" spans="1:5" ht="45" x14ac:dyDescent="0.25">
      <c r="A398" s="63" t="s">
        <v>1510</v>
      </c>
      <c r="B398" s="128" t="s">
        <v>1511</v>
      </c>
      <c r="C398" s="63" t="s">
        <v>1512</v>
      </c>
      <c r="D398" s="6"/>
      <c r="E398" s="130"/>
    </row>
    <row r="399" spans="1:5" ht="45" x14ac:dyDescent="0.25">
      <c r="A399" s="63" t="s">
        <v>1516</v>
      </c>
      <c r="B399" s="128" t="s">
        <v>1517</v>
      </c>
      <c r="C399" s="63" t="s">
        <v>1518</v>
      </c>
      <c r="D399" s="6"/>
      <c r="E399" s="130"/>
    </row>
    <row r="400" spans="1:5" ht="30" x14ac:dyDescent="0.25">
      <c r="A400" s="63" t="s">
        <v>1545</v>
      </c>
      <c r="B400" s="128" t="s">
        <v>1546</v>
      </c>
      <c r="C400" s="63" t="s">
        <v>1274</v>
      </c>
      <c r="D400" s="6"/>
      <c r="E400" s="130"/>
    </row>
    <row r="401" spans="1:5" ht="30" x14ac:dyDescent="0.25">
      <c r="A401" s="63" t="s">
        <v>1555</v>
      </c>
      <c r="B401" s="128" t="s">
        <v>1556</v>
      </c>
      <c r="C401" s="63" t="s">
        <v>1274</v>
      </c>
      <c r="D401" s="6"/>
      <c r="E401" s="130"/>
    </row>
    <row r="402" spans="1:5" ht="30" x14ac:dyDescent="0.25">
      <c r="A402" s="63" t="s">
        <v>1598</v>
      </c>
      <c r="B402" s="128" t="s">
        <v>1599</v>
      </c>
      <c r="C402" s="63" t="s">
        <v>1274</v>
      </c>
      <c r="D402" s="6"/>
      <c r="E402" s="130"/>
    </row>
    <row r="403" spans="1:5" x14ac:dyDescent="0.25">
      <c r="D403" s="6"/>
      <c r="E403" s="130"/>
    </row>
    <row r="404" spans="1:5" x14ac:dyDescent="0.25">
      <c r="D404" s="6"/>
      <c r="E404" s="130"/>
    </row>
    <row r="405" spans="1:5" x14ac:dyDescent="0.25">
      <c r="D405" s="6"/>
      <c r="E405" s="130"/>
    </row>
    <row r="406" spans="1:5" x14ac:dyDescent="0.25">
      <c r="D406" s="6"/>
      <c r="E406" s="130"/>
    </row>
    <row r="407" spans="1:5" x14ac:dyDescent="0.25">
      <c r="D407" s="6"/>
      <c r="E407" s="130"/>
    </row>
    <row r="408" spans="1:5" x14ac:dyDescent="0.25">
      <c r="D408" s="6"/>
      <c r="E408" s="130"/>
    </row>
    <row r="409" spans="1:5" x14ac:dyDescent="0.25">
      <c r="D409" s="6"/>
      <c r="E409" s="130"/>
    </row>
    <row r="410" spans="1:5" x14ac:dyDescent="0.25">
      <c r="D410" s="6"/>
      <c r="E410" s="130"/>
    </row>
    <row r="411" spans="1:5" x14ac:dyDescent="0.25">
      <c r="D411" s="6"/>
      <c r="E411" s="130"/>
    </row>
    <row r="412" spans="1:5" x14ac:dyDescent="0.25">
      <c r="D412" s="6"/>
      <c r="E412" s="130"/>
    </row>
    <row r="413" spans="1:5" x14ac:dyDescent="0.25">
      <c r="D413" s="6"/>
      <c r="E413" s="130"/>
    </row>
    <row r="414" spans="1:5" x14ac:dyDescent="0.25">
      <c r="D414" s="6"/>
      <c r="E414" s="130"/>
    </row>
    <row r="415" spans="1:5" x14ac:dyDescent="0.25">
      <c r="D415" s="6"/>
      <c r="E415" s="130"/>
    </row>
    <row r="416" spans="1:5" x14ac:dyDescent="0.25">
      <c r="D416" s="6"/>
      <c r="E416" s="130"/>
    </row>
    <row r="417" spans="4:5" x14ac:dyDescent="0.25">
      <c r="D417" s="6"/>
      <c r="E417" s="130"/>
    </row>
    <row r="418" spans="4:5" x14ac:dyDescent="0.25">
      <c r="D418" s="6"/>
      <c r="E418" s="130"/>
    </row>
    <row r="419" spans="4:5" x14ac:dyDescent="0.25">
      <c r="D419" s="6"/>
      <c r="E419" s="130"/>
    </row>
    <row r="420" spans="4:5" x14ac:dyDescent="0.25">
      <c r="D420" s="6"/>
      <c r="E420" s="130"/>
    </row>
    <row r="421" spans="4:5" x14ac:dyDescent="0.25">
      <c r="D421" s="6"/>
      <c r="E421" s="130"/>
    </row>
    <row r="422" spans="4:5" x14ac:dyDescent="0.25">
      <c r="D422" s="6"/>
      <c r="E422" s="130"/>
    </row>
    <row r="423" spans="4:5" x14ac:dyDescent="0.25">
      <c r="D423" s="6"/>
      <c r="E423" s="130"/>
    </row>
    <row r="424" spans="4:5" x14ac:dyDescent="0.25">
      <c r="D424" s="6"/>
      <c r="E424" s="130"/>
    </row>
    <row r="425" spans="4:5" x14ac:dyDescent="0.25">
      <c r="D425" s="6"/>
      <c r="E425" s="130"/>
    </row>
    <row r="426" spans="4:5" x14ac:dyDescent="0.25">
      <c r="D426" s="6"/>
      <c r="E426" s="130"/>
    </row>
    <row r="427" spans="4:5" x14ac:dyDescent="0.25">
      <c r="D427" s="6"/>
      <c r="E427" s="130"/>
    </row>
    <row r="428" spans="4:5" x14ac:dyDescent="0.25">
      <c r="D428" s="6"/>
      <c r="E428" s="130"/>
    </row>
    <row r="429" spans="4:5" x14ac:dyDescent="0.25">
      <c r="D429" s="6"/>
      <c r="E429" s="130"/>
    </row>
    <row r="430" spans="4:5" x14ac:dyDescent="0.25">
      <c r="D430" s="6"/>
      <c r="E430" s="130"/>
    </row>
    <row r="431" spans="4:5" x14ac:dyDescent="0.25">
      <c r="D431" s="6"/>
      <c r="E431" s="130"/>
    </row>
    <row r="432" spans="4:5" x14ac:dyDescent="0.25">
      <c r="D432" s="6"/>
      <c r="E432" s="130"/>
    </row>
    <row r="433" spans="4:5" x14ac:dyDescent="0.25">
      <c r="D433" s="6"/>
      <c r="E433" s="130"/>
    </row>
    <row r="434" spans="4:5" x14ac:dyDescent="0.25">
      <c r="D434" s="6"/>
      <c r="E434" s="130"/>
    </row>
    <row r="435" spans="4:5" x14ac:dyDescent="0.25">
      <c r="D435" s="6"/>
      <c r="E435" s="130"/>
    </row>
    <row r="436" spans="4:5" x14ac:dyDescent="0.25">
      <c r="D436" s="6"/>
      <c r="E436" s="130"/>
    </row>
    <row r="437" spans="4:5" x14ac:dyDescent="0.25">
      <c r="D437" s="6"/>
      <c r="E437" s="130"/>
    </row>
    <row r="438" spans="4:5" x14ac:dyDescent="0.25">
      <c r="D438" s="6"/>
      <c r="E438" s="130"/>
    </row>
    <row r="439" spans="4:5" x14ac:dyDescent="0.25">
      <c r="D439" s="6"/>
      <c r="E439" s="130"/>
    </row>
    <row r="440" spans="4:5" x14ac:dyDescent="0.25">
      <c r="D440" s="6"/>
      <c r="E440" s="130"/>
    </row>
    <row r="441" spans="4:5" x14ac:dyDescent="0.25">
      <c r="D441" s="6"/>
      <c r="E441" s="130"/>
    </row>
    <row r="442" spans="4:5" x14ac:dyDescent="0.25">
      <c r="D442" s="6"/>
      <c r="E442" s="130"/>
    </row>
    <row r="443" spans="4:5" x14ac:dyDescent="0.25">
      <c r="D443" s="6"/>
      <c r="E443" s="130"/>
    </row>
    <row r="444" spans="4:5" x14ac:dyDescent="0.25">
      <c r="D444" s="6"/>
      <c r="E444" s="130"/>
    </row>
    <row r="445" spans="4:5" x14ac:dyDescent="0.25">
      <c r="D445" s="6"/>
      <c r="E445" s="130"/>
    </row>
    <row r="446" spans="4:5" x14ac:dyDescent="0.25">
      <c r="D446" s="6"/>
      <c r="E446" s="130"/>
    </row>
    <row r="447" spans="4:5" x14ac:dyDescent="0.25">
      <c r="D447" s="6"/>
      <c r="E447" s="130"/>
    </row>
    <row r="448" spans="4:5" x14ac:dyDescent="0.25">
      <c r="D448" s="6"/>
      <c r="E448" s="130"/>
    </row>
    <row r="449" spans="4:5" x14ac:dyDescent="0.25">
      <c r="D449" s="6"/>
      <c r="E449" s="130"/>
    </row>
    <row r="450" spans="4:5" x14ac:dyDescent="0.25">
      <c r="D450" s="6"/>
      <c r="E450" s="130"/>
    </row>
    <row r="451" spans="4:5" x14ac:dyDescent="0.25">
      <c r="D451" s="6"/>
      <c r="E451" s="130"/>
    </row>
    <row r="452" spans="4:5" x14ac:dyDescent="0.25">
      <c r="D452" s="6"/>
      <c r="E452" s="130"/>
    </row>
    <row r="453" spans="4:5" x14ac:dyDescent="0.25">
      <c r="D453" s="6"/>
      <c r="E453" s="130"/>
    </row>
    <row r="454" spans="4:5" x14ac:dyDescent="0.25">
      <c r="D454" s="6"/>
      <c r="E454" s="130"/>
    </row>
    <row r="455" spans="4:5" x14ac:dyDescent="0.25">
      <c r="D455" s="6"/>
      <c r="E455" s="130"/>
    </row>
    <row r="456" spans="4:5" x14ac:dyDescent="0.25">
      <c r="D456" s="6"/>
      <c r="E456" s="130"/>
    </row>
    <row r="457" spans="4:5" x14ac:dyDescent="0.25">
      <c r="D457" s="6"/>
      <c r="E457" s="130"/>
    </row>
    <row r="458" spans="4:5" x14ac:dyDescent="0.25">
      <c r="D458" s="6"/>
      <c r="E458" s="130"/>
    </row>
    <row r="459" spans="4:5" x14ac:dyDescent="0.25">
      <c r="D459" s="6"/>
      <c r="E459" s="130"/>
    </row>
    <row r="460" spans="4:5" x14ac:dyDescent="0.25">
      <c r="D460" s="6"/>
      <c r="E460" s="130"/>
    </row>
    <row r="461" spans="4:5" x14ac:dyDescent="0.25">
      <c r="D461" s="6"/>
      <c r="E461" s="130"/>
    </row>
    <row r="462" spans="4:5" x14ac:dyDescent="0.25">
      <c r="D462" s="6"/>
      <c r="E462" s="130"/>
    </row>
    <row r="463" spans="4:5" x14ac:dyDescent="0.25">
      <c r="D463" s="6"/>
      <c r="E463" s="130"/>
    </row>
    <row r="464" spans="4:5" x14ac:dyDescent="0.25">
      <c r="D464" s="6"/>
      <c r="E464" s="130"/>
    </row>
    <row r="465" spans="4:5" x14ac:dyDescent="0.25">
      <c r="D465" s="6"/>
      <c r="E465" s="130"/>
    </row>
    <row r="466" spans="4:5" x14ac:dyDescent="0.25">
      <c r="D466" s="6"/>
      <c r="E466" s="130"/>
    </row>
    <row r="467" spans="4:5" x14ac:dyDescent="0.25">
      <c r="D467" s="6"/>
      <c r="E467" s="130"/>
    </row>
    <row r="468" spans="4:5" x14ac:dyDescent="0.25">
      <c r="D468" s="6"/>
      <c r="E468" s="130"/>
    </row>
    <row r="469" spans="4:5" x14ac:dyDescent="0.25">
      <c r="D469" s="6"/>
      <c r="E469" s="130"/>
    </row>
    <row r="470" spans="4:5" x14ac:dyDescent="0.25">
      <c r="D470" s="6"/>
      <c r="E470" s="130"/>
    </row>
    <row r="471" spans="4:5" x14ac:dyDescent="0.25">
      <c r="D471" s="6"/>
      <c r="E471" s="130"/>
    </row>
    <row r="472" spans="4:5" x14ac:dyDescent="0.25">
      <c r="D472" s="6"/>
      <c r="E472" s="130"/>
    </row>
    <row r="473" spans="4:5" x14ac:dyDescent="0.25">
      <c r="D473" s="6"/>
      <c r="E473" s="130"/>
    </row>
    <row r="474" spans="4:5" x14ac:dyDescent="0.25">
      <c r="D474" s="6"/>
      <c r="E474" s="130"/>
    </row>
    <row r="475" spans="4:5" x14ac:dyDescent="0.25">
      <c r="D475" s="6"/>
      <c r="E475" s="130"/>
    </row>
    <row r="476" spans="4:5" x14ac:dyDescent="0.25">
      <c r="D476" s="6"/>
      <c r="E476" s="130"/>
    </row>
    <row r="477" spans="4:5" x14ac:dyDescent="0.25">
      <c r="D477" s="6"/>
      <c r="E477" s="130"/>
    </row>
    <row r="478" spans="4:5" x14ac:dyDescent="0.25">
      <c r="D478" s="6"/>
      <c r="E478" s="130"/>
    </row>
    <row r="479" spans="4:5" x14ac:dyDescent="0.25">
      <c r="D479" s="6"/>
      <c r="E479" s="130"/>
    </row>
    <row r="480" spans="4:5" x14ac:dyDescent="0.25">
      <c r="D480" s="6"/>
      <c r="E480" s="130"/>
    </row>
    <row r="481" spans="4:5" x14ac:dyDescent="0.25">
      <c r="D481" s="6"/>
      <c r="E481" s="130"/>
    </row>
    <row r="482" spans="4:5" x14ac:dyDescent="0.25">
      <c r="D482" s="6"/>
      <c r="E482" s="130"/>
    </row>
    <row r="483" spans="4:5" x14ac:dyDescent="0.25">
      <c r="D483" s="6"/>
      <c r="E483" s="130"/>
    </row>
    <row r="484" spans="4:5" x14ac:dyDescent="0.25">
      <c r="D484" s="6"/>
      <c r="E484" s="130"/>
    </row>
    <row r="485" spans="4:5" x14ac:dyDescent="0.25">
      <c r="D485" s="6"/>
      <c r="E485" s="130"/>
    </row>
    <row r="486" spans="4:5" x14ac:dyDescent="0.25">
      <c r="D486" s="6"/>
      <c r="E486" s="130"/>
    </row>
    <row r="487" spans="4:5" x14ac:dyDescent="0.25">
      <c r="D487" s="6"/>
      <c r="E487" s="130"/>
    </row>
    <row r="488" spans="4:5" x14ac:dyDescent="0.25">
      <c r="D488" s="6"/>
      <c r="E488" s="130"/>
    </row>
    <row r="489" spans="4:5" x14ac:dyDescent="0.25">
      <c r="D489" s="6"/>
      <c r="E489" s="130"/>
    </row>
    <row r="490" spans="4:5" x14ac:dyDescent="0.25">
      <c r="D490" s="6"/>
      <c r="E490" s="130"/>
    </row>
    <row r="491" spans="4:5" x14ac:dyDescent="0.25">
      <c r="D491" s="6"/>
      <c r="E491" s="130"/>
    </row>
    <row r="492" spans="4:5" x14ac:dyDescent="0.25">
      <c r="D492" s="6"/>
      <c r="E492" s="130"/>
    </row>
    <row r="493" spans="4:5" x14ac:dyDescent="0.25">
      <c r="D493" s="6"/>
      <c r="E493" s="130"/>
    </row>
    <row r="494" spans="4:5" x14ac:dyDescent="0.25">
      <c r="D494" s="6"/>
      <c r="E494" s="130"/>
    </row>
    <row r="495" spans="4:5" x14ac:dyDescent="0.25">
      <c r="D495" s="6"/>
      <c r="E495" s="130"/>
    </row>
    <row r="496" spans="4:5" x14ac:dyDescent="0.25">
      <c r="D496" s="6"/>
      <c r="E496" s="130"/>
    </row>
    <row r="497" spans="4:5" x14ac:dyDescent="0.25">
      <c r="D497" s="6"/>
      <c r="E497" s="130"/>
    </row>
    <row r="498" spans="4:5" x14ac:dyDescent="0.25">
      <c r="D498" s="6"/>
      <c r="E498" s="130"/>
    </row>
    <row r="499" spans="4:5" x14ac:dyDescent="0.25">
      <c r="D499" s="6"/>
      <c r="E499" s="130"/>
    </row>
    <row r="500" spans="4:5" x14ac:dyDescent="0.25">
      <c r="D500" s="6"/>
      <c r="E500" s="130"/>
    </row>
    <row r="501" spans="4:5" x14ac:dyDescent="0.25">
      <c r="D501" s="6"/>
      <c r="E501" s="130"/>
    </row>
    <row r="502" spans="4:5" x14ac:dyDescent="0.25">
      <c r="D502" s="6"/>
      <c r="E502" s="130"/>
    </row>
    <row r="503" spans="4:5" x14ac:dyDescent="0.25">
      <c r="D503" s="6"/>
      <c r="E503" s="130"/>
    </row>
    <row r="504" spans="4:5" x14ac:dyDescent="0.25">
      <c r="D504" s="6"/>
      <c r="E504" s="130"/>
    </row>
    <row r="505" spans="4:5" x14ac:dyDescent="0.25">
      <c r="D505" s="6"/>
      <c r="E505" s="130"/>
    </row>
    <row r="506" spans="4:5" x14ac:dyDescent="0.25">
      <c r="D506" s="6"/>
      <c r="E506" s="130"/>
    </row>
    <row r="507" spans="4:5" x14ac:dyDescent="0.25">
      <c r="D507" s="6"/>
      <c r="E507" s="130"/>
    </row>
    <row r="508" spans="4:5" x14ac:dyDescent="0.25">
      <c r="D508" s="6"/>
      <c r="E508" s="130"/>
    </row>
    <row r="509" spans="4:5" x14ac:dyDescent="0.25">
      <c r="D509" s="6"/>
      <c r="E509" s="130"/>
    </row>
    <row r="510" spans="4:5" x14ac:dyDescent="0.25">
      <c r="D510" s="6"/>
      <c r="E510" s="130"/>
    </row>
    <row r="511" spans="4:5" x14ac:dyDescent="0.25">
      <c r="D511" s="6"/>
      <c r="E511" s="130"/>
    </row>
    <row r="512" spans="4:5" x14ac:dyDescent="0.25">
      <c r="D512" s="6"/>
      <c r="E512" s="130"/>
    </row>
    <row r="513" spans="4:5" x14ac:dyDescent="0.25">
      <c r="D513" s="6"/>
      <c r="E513" s="130"/>
    </row>
    <row r="514" spans="4:5" x14ac:dyDescent="0.25">
      <c r="D514" s="6"/>
      <c r="E514" s="130"/>
    </row>
    <row r="515" spans="4:5" x14ac:dyDescent="0.25">
      <c r="D515" s="6"/>
      <c r="E515" s="130"/>
    </row>
    <row r="516" spans="4:5" x14ac:dyDescent="0.25">
      <c r="D516" s="6"/>
      <c r="E516" s="130"/>
    </row>
    <row r="517" spans="4:5" x14ac:dyDescent="0.25">
      <c r="D517" s="6"/>
      <c r="E517" s="130"/>
    </row>
    <row r="518" spans="4:5" x14ac:dyDescent="0.25">
      <c r="D518" s="6"/>
      <c r="E518" s="130"/>
    </row>
    <row r="519" spans="4:5" x14ac:dyDescent="0.25">
      <c r="D519" s="6"/>
      <c r="E519" s="130"/>
    </row>
    <row r="520" spans="4:5" x14ac:dyDescent="0.25">
      <c r="D520" s="6"/>
      <c r="E520" s="130"/>
    </row>
    <row r="521" spans="4:5" x14ac:dyDescent="0.25">
      <c r="D521" s="6"/>
      <c r="E521" s="130"/>
    </row>
    <row r="522" spans="4:5" x14ac:dyDescent="0.25">
      <c r="D522" s="6"/>
      <c r="E522" s="130"/>
    </row>
    <row r="523" spans="4:5" x14ac:dyDescent="0.25">
      <c r="D523" s="6"/>
      <c r="E523" s="130"/>
    </row>
    <row r="524" spans="4:5" x14ac:dyDescent="0.25">
      <c r="D524" s="6"/>
      <c r="E524" s="130"/>
    </row>
    <row r="525" spans="4:5" x14ac:dyDescent="0.25">
      <c r="D525" s="6"/>
      <c r="E525" s="130"/>
    </row>
    <row r="526" spans="4:5" x14ac:dyDescent="0.25">
      <c r="D526" s="6"/>
      <c r="E526" s="130"/>
    </row>
    <row r="527" spans="4:5" x14ac:dyDescent="0.25">
      <c r="D527" s="6"/>
      <c r="E527" s="130"/>
    </row>
    <row r="528" spans="4:5" x14ac:dyDescent="0.25">
      <c r="D528" s="6"/>
      <c r="E528" s="130"/>
    </row>
    <row r="529" spans="4:5" x14ac:dyDescent="0.25">
      <c r="D529" s="6"/>
      <c r="E529" s="130"/>
    </row>
    <row r="530" spans="4:5" x14ac:dyDescent="0.25">
      <c r="D530" s="6"/>
      <c r="E530" s="130"/>
    </row>
    <row r="531" spans="4:5" x14ac:dyDescent="0.25">
      <c r="D531" s="6"/>
      <c r="E531" s="130"/>
    </row>
    <row r="532" spans="4:5" x14ac:dyDescent="0.25">
      <c r="D532" s="6"/>
      <c r="E532" s="130"/>
    </row>
    <row r="533" spans="4:5" x14ac:dyDescent="0.25">
      <c r="D533" s="6"/>
      <c r="E533" s="130"/>
    </row>
    <row r="534" spans="4:5" x14ac:dyDescent="0.25">
      <c r="D534" s="6"/>
      <c r="E534" s="130"/>
    </row>
    <row r="535" spans="4:5" x14ac:dyDescent="0.25">
      <c r="D535" s="6"/>
      <c r="E535" s="130"/>
    </row>
    <row r="536" spans="4:5" x14ac:dyDescent="0.25">
      <c r="D536" s="6"/>
      <c r="E536" s="130"/>
    </row>
    <row r="537" spans="4:5" x14ac:dyDescent="0.25">
      <c r="D537" s="6"/>
      <c r="E537" s="130"/>
    </row>
    <row r="538" spans="4:5" x14ac:dyDescent="0.25">
      <c r="D538" s="6"/>
      <c r="E538" s="130"/>
    </row>
    <row r="539" spans="4:5" x14ac:dyDescent="0.25">
      <c r="D539" s="6"/>
      <c r="E539" s="130"/>
    </row>
    <row r="540" spans="4:5" x14ac:dyDescent="0.25">
      <c r="D540" s="6"/>
      <c r="E540" s="130"/>
    </row>
    <row r="541" spans="4:5" x14ac:dyDescent="0.25">
      <c r="D541" s="6"/>
      <c r="E541" s="130"/>
    </row>
    <row r="542" spans="4:5" x14ac:dyDescent="0.25">
      <c r="D542" s="6"/>
      <c r="E542" s="130"/>
    </row>
    <row r="543" spans="4:5" x14ac:dyDescent="0.25">
      <c r="D543" s="6"/>
      <c r="E543" s="130"/>
    </row>
    <row r="544" spans="4:5" x14ac:dyDescent="0.25">
      <c r="D544" s="6"/>
      <c r="E544" s="130"/>
    </row>
    <row r="545" spans="4:5" x14ac:dyDescent="0.25">
      <c r="D545" s="6"/>
      <c r="E545" s="130"/>
    </row>
    <row r="546" spans="4:5" x14ac:dyDescent="0.25">
      <c r="D546" s="6"/>
      <c r="E546" s="130"/>
    </row>
    <row r="547" spans="4:5" x14ac:dyDescent="0.25">
      <c r="D547" s="6"/>
      <c r="E547" s="130"/>
    </row>
    <row r="548" spans="4:5" x14ac:dyDescent="0.25">
      <c r="D548" s="6"/>
      <c r="E548" s="130"/>
    </row>
    <row r="549" spans="4:5" x14ac:dyDescent="0.25">
      <c r="D549" s="6"/>
      <c r="E549" s="130"/>
    </row>
    <row r="550" spans="4:5" x14ac:dyDescent="0.25">
      <c r="D550" s="6"/>
      <c r="E550" s="130"/>
    </row>
    <row r="551" spans="4:5" x14ac:dyDescent="0.25">
      <c r="D551" s="6"/>
      <c r="E551" s="130"/>
    </row>
    <row r="552" spans="4:5" x14ac:dyDescent="0.25">
      <c r="D552" s="6"/>
      <c r="E552" s="130"/>
    </row>
    <row r="553" spans="4:5" x14ac:dyDescent="0.25">
      <c r="D553" s="6"/>
      <c r="E553" s="130"/>
    </row>
    <row r="554" spans="4:5" x14ac:dyDescent="0.25">
      <c r="D554" s="6"/>
      <c r="E554" s="130"/>
    </row>
    <row r="555" spans="4:5" x14ac:dyDescent="0.25">
      <c r="D555" s="6"/>
      <c r="E555" s="130"/>
    </row>
    <row r="556" spans="4:5" x14ac:dyDescent="0.25">
      <c r="D556" s="6"/>
      <c r="E556" s="130"/>
    </row>
    <row r="557" spans="4:5" x14ac:dyDescent="0.25">
      <c r="D557" s="6"/>
      <c r="E557" s="130"/>
    </row>
    <row r="558" spans="4:5" x14ac:dyDescent="0.25">
      <c r="D558" s="6"/>
      <c r="E558" s="130"/>
    </row>
    <row r="559" spans="4:5" x14ac:dyDescent="0.25">
      <c r="D559" s="6"/>
      <c r="E559" s="130"/>
    </row>
    <row r="560" spans="4:5" x14ac:dyDescent="0.25">
      <c r="D560" s="6"/>
      <c r="E560" s="130"/>
    </row>
    <row r="561" spans="4:5" x14ac:dyDescent="0.25">
      <c r="D561" s="6"/>
      <c r="E561" s="130"/>
    </row>
    <row r="562" spans="4:5" x14ac:dyDescent="0.25">
      <c r="D562" s="6"/>
      <c r="E562" s="130"/>
    </row>
    <row r="563" spans="4:5" x14ac:dyDescent="0.25">
      <c r="D563" s="6"/>
      <c r="E563" s="130"/>
    </row>
    <row r="564" spans="4:5" x14ac:dyDescent="0.25">
      <c r="D564" s="6"/>
      <c r="E564" s="130"/>
    </row>
    <row r="565" spans="4:5" x14ac:dyDescent="0.25">
      <c r="D565" s="6"/>
      <c r="E565" s="130"/>
    </row>
    <row r="566" spans="4:5" x14ac:dyDescent="0.25">
      <c r="D566" s="6"/>
      <c r="E566" s="130"/>
    </row>
    <row r="567" spans="4:5" x14ac:dyDescent="0.25">
      <c r="D567" s="6"/>
      <c r="E567" s="130"/>
    </row>
    <row r="568" spans="4:5" x14ac:dyDescent="0.25">
      <c r="D568" s="6"/>
      <c r="E568" s="130"/>
    </row>
    <row r="569" spans="4:5" x14ac:dyDescent="0.25">
      <c r="D569" s="6"/>
      <c r="E569" s="130"/>
    </row>
    <row r="570" spans="4:5" x14ac:dyDescent="0.25">
      <c r="D570" s="6"/>
      <c r="E570" s="130"/>
    </row>
    <row r="571" spans="4:5" x14ac:dyDescent="0.25">
      <c r="D571" s="6"/>
      <c r="E571" s="130"/>
    </row>
    <row r="572" spans="4:5" x14ac:dyDescent="0.25">
      <c r="D572" s="6"/>
      <c r="E572" s="130"/>
    </row>
    <row r="573" spans="4:5" x14ac:dyDescent="0.25">
      <c r="D573" s="6"/>
      <c r="E573" s="130"/>
    </row>
    <row r="574" spans="4:5" x14ac:dyDescent="0.25">
      <c r="D574" s="6"/>
      <c r="E574" s="130"/>
    </row>
    <row r="575" spans="4:5" x14ac:dyDescent="0.25">
      <c r="D575" s="6"/>
      <c r="E575" s="130"/>
    </row>
    <row r="576" spans="4:5" x14ac:dyDescent="0.25">
      <c r="D576" s="6"/>
      <c r="E576" s="130"/>
    </row>
    <row r="577" spans="4:5" x14ac:dyDescent="0.25">
      <c r="D577" s="6"/>
      <c r="E577" s="130"/>
    </row>
    <row r="578" spans="4:5" x14ac:dyDescent="0.25">
      <c r="D578" s="6"/>
      <c r="E578" s="130"/>
    </row>
    <row r="579" spans="4:5" x14ac:dyDescent="0.25">
      <c r="D579" s="6"/>
      <c r="E579" s="130"/>
    </row>
    <row r="580" spans="4:5" x14ac:dyDescent="0.25">
      <c r="D580" s="6"/>
      <c r="E580" s="130"/>
    </row>
    <row r="581" spans="4:5" x14ac:dyDescent="0.25">
      <c r="D581" s="6"/>
      <c r="E581" s="130"/>
    </row>
    <row r="582" spans="4:5" x14ac:dyDescent="0.25">
      <c r="D582" s="6"/>
      <c r="E582" s="130"/>
    </row>
    <row r="583" spans="4:5" x14ac:dyDescent="0.25">
      <c r="D583" s="6"/>
      <c r="E583" s="130"/>
    </row>
    <row r="584" spans="4:5" x14ac:dyDescent="0.25">
      <c r="D584" s="6"/>
      <c r="E584" s="130"/>
    </row>
    <row r="585" spans="4:5" x14ac:dyDescent="0.25">
      <c r="D585" s="6"/>
      <c r="E585" s="130"/>
    </row>
    <row r="586" spans="4:5" x14ac:dyDescent="0.25">
      <c r="D586" s="6"/>
      <c r="E586" s="130"/>
    </row>
    <row r="587" spans="4:5" x14ac:dyDescent="0.25">
      <c r="D587" s="6"/>
      <c r="E587" s="130"/>
    </row>
    <row r="588" spans="4:5" x14ac:dyDescent="0.25">
      <c r="D588" s="6"/>
      <c r="E588" s="130"/>
    </row>
    <row r="589" spans="4:5" x14ac:dyDescent="0.25">
      <c r="D589" s="6"/>
      <c r="E589" s="130"/>
    </row>
    <row r="590" spans="4:5" x14ac:dyDescent="0.25">
      <c r="D590" s="6"/>
      <c r="E590" s="130"/>
    </row>
    <row r="591" spans="4:5" x14ac:dyDescent="0.25">
      <c r="D591" s="6"/>
      <c r="E591" s="130"/>
    </row>
    <row r="592" spans="4:5" x14ac:dyDescent="0.25">
      <c r="D592" s="6"/>
      <c r="E592" s="130"/>
    </row>
    <row r="593" spans="4:5" x14ac:dyDescent="0.25">
      <c r="D593" s="6"/>
      <c r="E593" s="130"/>
    </row>
    <row r="594" spans="4:5" x14ac:dyDescent="0.25">
      <c r="D594" s="6"/>
      <c r="E594" s="130"/>
    </row>
    <row r="595" spans="4:5" x14ac:dyDescent="0.25">
      <c r="D595" s="6"/>
      <c r="E595" s="130"/>
    </row>
    <row r="596" spans="4:5" x14ac:dyDescent="0.25">
      <c r="D596" s="6"/>
      <c r="E596" s="130"/>
    </row>
    <row r="597" spans="4:5" x14ac:dyDescent="0.25">
      <c r="D597" s="6"/>
      <c r="E597" s="130"/>
    </row>
    <row r="598" spans="4:5" x14ac:dyDescent="0.25">
      <c r="D598" s="6"/>
      <c r="E598" s="130"/>
    </row>
    <row r="599" spans="4:5" x14ac:dyDescent="0.25">
      <c r="D599" s="6"/>
      <c r="E599" s="130"/>
    </row>
    <row r="600" spans="4:5" x14ac:dyDescent="0.25">
      <c r="D600" s="6"/>
      <c r="E600" s="130"/>
    </row>
    <row r="601" spans="4:5" x14ac:dyDescent="0.25">
      <c r="D601" s="6"/>
      <c r="E601" s="130"/>
    </row>
    <row r="602" spans="4:5" x14ac:dyDescent="0.25">
      <c r="D602" s="6"/>
      <c r="E602" s="130"/>
    </row>
    <row r="603" spans="4:5" x14ac:dyDescent="0.25">
      <c r="D603" s="6"/>
      <c r="E603" s="130"/>
    </row>
    <row r="604" spans="4:5" x14ac:dyDescent="0.25">
      <c r="D604" s="6"/>
      <c r="E604" s="130"/>
    </row>
    <row r="605" spans="4:5" x14ac:dyDescent="0.25">
      <c r="D605" s="6"/>
      <c r="E605" s="130"/>
    </row>
    <row r="606" spans="4:5" x14ac:dyDescent="0.25">
      <c r="D606" s="6"/>
      <c r="E606" s="130"/>
    </row>
    <row r="607" spans="4:5" x14ac:dyDescent="0.25">
      <c r="D607" s="6"/>
      <c r="E607" s="130"/>
    </row>
    <row r="608" spans="4:5" x14ac:dyDescent="0.25">
      <c r="D608" s="6"/>
      <c r="E608" s="130"/>
    </row>
    <row r="609" spans="4:5" x14ac:dyDescent="0.25">
      <c r="D609" s="6"/>
      <c r="E609" s="130"/>
    </row>
    <row r="610" spans="4:5" x14ac:dyDescent="0.25">
      <c r="D610" s="6"/>
      <c r="E610" s="130"/>
    </row>
    <row r="611" spans="4:5" x14ac:dyDescent="0.25">
      <c r="D611" s="6"/>
      <c r="E611" s="130"/>
    </row>
    <row r="612" spans="4:5" x14ac:dyDescent="0.25">
      <c r="D612" s="6"/>
      <c r="E612" s="130"/>
    </row>
    <row r="613" spans="4:5" x14ac:dyDescent="0.25">
      <c r="D613" s="6"/>
      <c r="E613" s="130"/>
    </row>
    <row r="614" spans="4:5" x14ac:dyDescent="0.25">
      <c r="D614" s="6"/>
      <c r="E614" s="130"/>
    </row>
    <row r="615" spans="4:5" x14ac:dyDescent="0.25">
      <c r="D615" s="6"/>
      <c r="E615" s="130"/>
    </row>
    <row r="616" spans="4:5" x14ac:dyDescent="0.25">
      <c r="D616" s="6"/>
      <c r="E616" s="130"/>
    </row>
    <row r="617" spans="4:5" x14ac:dyDescent="0.25">
      <c r="D617" s="6"/>
      <c r="E617" s="130"/>
    </row>
    <row r="618" spans="4:5" x14ac:dyDescent="0.25">
      <c r="D618" s="6"/>
      <c r="E618" s="130"/>
    </row>
    <row r="619" spans="4:5" x14ac:dyDescent="0.25">
      <c r="D619" s="6"/>
      <c r="E619" s="130"/>
    </row>
    <row r="620" spans="4:5" x14ac:dyDescent="0.25">
      <c r="D620" s="6"/>
      <c r="E620" s="130"/>
    </row>
    <row r="621" spans="4:5" x14ac:dyDescent="0.25">
      <c r="D621" s="6"/>
      <c r="E621" s="130"/>
    </row>
    <row r="622" spans="4:5" x14ac:dyDescent="0.25">
      <c r="D622" s="6"/>
      <c r="E622" s="130"/>
    </row>
    <row r="623" spans="4:5" x14ac:dyDescent="0.25">
      <c r="D623" s="6"/>
      <c r="E623" s="130"/>
    </row>
    <row r="624" spans="4:5" x14ac:dyDescent="0.25">
      <c r="D624" s="6"/>
      <c r="E624" s="130"/>
    </row>
    <row r="625" spans="4:5" x14ac:dyDescent="0.25">
      <c r="D625" s="6"/>
      <c r="E625" s="130"/>
    </row>
    <row r="626" spans="4:5" x14ac:dyDescent="0.25">
      <c r="D626" s="6"/>
      <c r="E626" s="130"/>
    </row>
    <row r="627" spans="4:5" x14ac:dyDescent="0.25">
      <c r="D627" s="6"/>
      <c r="E627" s="130"/>
    </row>
    <row r="628" spans="4:5" x14ac:dyDescent="0.25">
      <c r="D628" s="6"/>
      <c r="E628" s="130"/>
    </row>
    <row r="629" spans="4:5" x14ac:dyDescent="0.25">
      <c r="D629" s="6"/>
      <c r="E629" s="130"/>
    </row>
    <row r="630" spans="4:5" x14ac:dyDescent="0.25">
      <c r="D630" s="6"/>
      <c r="E630" s="130"/>
    </row>
    <row r="631" spans="4:5" x14ac:dyDescent="0.25">
      <c r="D631" s="6"/>
      <c r="E631" s="130"/>
    </row>
    <row r="632" spans="4:5" x14ac:dyDescent="0.25">
      <c r="D632" s="6"/>
      <c r="E632" s="130"/>
    </row>
    <row r="633" spans="4:5" x14ac:dyDescent="0.25">
      <c r="D633" s="6"/>
      <c r="E633" s="130"/>
    </row>
    <row r="634" spans="4:5" x14ac:dyDescent="0.25">
      <c r="D634" s="6"/>
      <c r="E634" s="130"/>
    </row>
    <row r="635" spans="4:5" x14ac:dyDescent="0.25">
      <c r="D635" s="6"/>
      <c r="E635" s="130"/>
    </row>
    <row r="636" spans="4:5" x14ac:dyDescent="0.25">
      <c r="D636" s="6"/>
      <c r="E636" s="130"/>
    </row>
    <row r="637" spans="4:5" x14ac:dyDescent="0.25">
      <c r="D637" s="6"/>
      <c r="E637" s="130"/>
    </row>
    <row r="638" spans="4:5" x14ac:dyDescent="0.25">
      <c r="D638" s="6"/>
      <c r="E638" s="130"/>
    </row>
    <row r="639" spans="4:5" x14ac:dyDescent="0.25">
      <c r="D639" s="6"/>
      <c r="E639" s="130"/>
    </row>
    <row r="640" spans="4:5" x14ac:dyDescent="0.25">
      <c r="D640" s="6"/>
      <c r="E640" s="130"/>
    </row>
    <row r="641" spans="4:5" x14ac:dyDescent="0.25">
      <c r="D641" s="6"/>
      <c r="E641" s="130"/>
    </row>
    <row r="642" spans="4:5" x14ac:dyDescent="0.25">
      <c r="D642" s="6"/>
      <c r="E642" s="130"/>
    </row>
    <row r="643" spans="4:5" x14ac:dyDescent="0.25">
      <c r="D643" s="6"/>
      <c r="E643" s="130"/>
    </row>
    <row r="644" spans="4:5" x14ac:dyDescent="0.25">
      <c r="D644" s="6"/>
      <c r="E644" s="130"/>
    </row>
    <row r="645" spans="4:5" x14ac:dyDescent="0.25">
      <c r="D645" s="6"/>
      <c r="E645" s="130"/>
    </row>
    <row r="646" spans="4:5" x14ac:dyDescent="0.25">
      <c r="D646" s="6"/>
      <c r="E646" s="130"/>
    </row>
    <row r="647" spans="4:5" x14ac:dyDescent="0.25">
      <c r="D647" s="6"/>
      <c r="E647" s="130"/>
    </row>
    <row r="648" spans="4:5" x14ac:dyDescent="0.25">
      <c r="D648" s="6"/>
      <c r="E648" s="130"/>
    </row>
    <row r="649" spans="4:5" x14ac:dyDescent="0.25">
      <c r="D649" s="6"/>
      <c r="E649" s="130"/>
    </row>
    <row r="650" spans="4:5" x14ac:dyDescent="0.25">
      <c r="D650" s="6"/>
      <c r="E650" s="130"/>
    </row>
    <row r="651" spans="4:5" x14ac:dyDescent="0.25">
      <c r="D651" s="6"/>
      <c r="E651" s="130"/>
    </row>
    <row r="652" spans="4:5" x14ac:dyDescent="0.25">
      <c r="D652" s="6"/>
      <c r="E652" s="130"/>
    </row>
    <row r="653" spans="4:5" x14ac:dyDescent="0.25">
      <c r="D653" s="6"/>
      <c r="E653" s="130"/>
    </row>
    <row r="654" spans="4:5" x14ac:dyDescent="0.25">
      <c r="D654" s="6"/>
      <c r="E654" s="130"/>
    </row>
    <row r="655" spans="4:5" x14ac:dyDescent="0.25">
      <c r="D655" s="6"/>
      <c r="E655" s="130"/>
    </row>
    <row r="656" spans="4:5" x14ac:dyDescent="0.25">
      <c r="D656" s="6"/>
      <c r="E656" s="130"/>
    </row>
    <row r="657" spans="4:5" x14ac:dyDescent="0.25">
      <c r="D657" s="6"/>
      <c r="E657" s="130"/>
    </row>
    <row r="658" spans="4:5" x14ac:dyDescent="0.25">
      <c r="D658" s="6"/>
      <c r="E658" s="130"/>
    </row>
    <row r="659" spans="4:5" x14ac:dyDescent="0.25">
      <c r="D659" s="6"/>
      <c r="E659" s="130"/>
    </row>
    <row r="660" spans="4:5" x14ac:dyDescent="0.25">
      <c r="D660" s="6"/>
      <c r="E660" s="130"/>
    </row>
    <row r="661" spans="4:5" x14ac:dyDescent="0.25">
      <c r="D661" s="6"/>
      <c r="E661" s="130"/>
    </row>
    <row r="662" spans="4:5" x14ac:dyDescent="0.25">
      <c r="D662" s="6"/>
      <c r="E662" s="130"/>
    </row>
    <row r="663" spans="4:5" x14ac:dyDescent="0.25">
      <c r="D663" s="6"/>
      <c r="E663" s="130"/>
    </row>
  </sheetData>
  <pageMargins left="0.7" right="0.7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topLeftCell="F1" workbookViewId="0">
      <selection activeCell="I18" sqref="I18"/>
    </sheetView>
  </sheetViews>
  <sheetFormatPr defaultRowHeight="15" x14ac:dyDescent="0.25"/>
  <cols>
    <col min="2" max="2" width="15.5703125" customWidth="1"/>
    <col min="3" max="3" width="11.140625" style="15" bestFit="1" customWidth="1"/>
    <col min="4" max="4" width="11.140625" style="15" customWidth="1"/>
    <col min="5" max="5" width="49.28515625" customWidth="1"/>
    <col min="6" max="6" width="42.5703125" customWidth="1"/>
    <col min="9" max="9" width="22.140625" customWidth="1"/>
    <col min="11" max="12" width="11.140625" bestFit="1" customWidth="1"/>
    <col min="13" max="13" width="10.140625" bestFit="1" customWidth="1"/>
    <col min="16" max="16" width="11.140625" bestFit="1" customWidth="1"/>
    <col min="18" max="18" width="11.42578125" customWidth="1"/>
  </cols>
  <sheetData>
    <row r="1" spans="1:18" x14ac:dyDescent="0.25">
      <c r="A1" t="s">
        <v>232</v>
      </c>
      <c r="B1" t="s">
        <v>1955</v>
      </c>
      <c r="C1" s="15" t="s">
        <v>673</v>
      </c>
      <c r="D1" s="15" t="s">
        <v>1956</v>
      </c>
      <c r="E1" t="s">
        <v>1957</v>
      </c>
      <c r="F1" t="s">
        <v>1958</v>
      </c>
    </row>
    <row r="2" spans="1:18" ht="45" x14ac:dyDescent="0.25">
      <c r="A2">
        <v>117</v>
      </c>
      <c r="B2" s="17">
        <v>42500</v>
      </c>
      <c r="C2" s="15">
        <v>92597</v>
      </c>
      <c r="E2" t="s">
        <v>1922</v>
      </c>
      <c r="I2" s="174" t="s">
        <v>1987</v>
      </c>
      <c r="J2" s="175" t="s">
        <v>1978</v>
      </c>
      <c r="K2" s="175" t="s">
        <v>1979</v>
      </c>
      <c r="L2" s="175" t="s">
        <v>793</v>
      </c>
      <c r="M2" s="175" t="s">
        <v>794</v>
      </c>
      <c r="N2" s="175" t="s">
        <v>2002</v>
      </c>
      <c r="O2" s="175" t="s">
        <v>1981</v>
      </c>
      <c r="P2" s="175" t="s">
        <v>2041</v>
      </c>
      <c r="Q2" s="175" t="s">
        <v>2003</v>
      </c>
      <c r="R2" s="175" t="s">
        <v>1990</v>
      </c>
    </row>
    <row r="3" spans="1:18" x14ac:dyDescent="0.25">
      <c r="A3">
        <v>34</v>
      </c>
      <c r="B3" s="17">
        <v>42493</v>
      </c>
      <c r="C3" s="15">
        <v>102897</v>
      </c>
      <c r="E3" t="s">
        <v>1913</v>
      </c>
      <c r="I3" s="103" t="s">
        <v>1977</v>
      </c>
      <c r="J3" s="102">
        <v>6</v>
      </c>
      <c r="K3" s="142">
        <v>109897</v>
      </c>
      <c r="L3" s="142">
        <v>175000</v>
      </c>
      <c r="M3" s="142">
        <v>86400</v>
      </c>
      <c r="N3" s="102">
        <v>1</v>
      </c>
      <c r="O3" s="102">
        <f>J3-N3</f>
        <v>5</v>
      </c>
      <c r="P3" s="142">
        <v>93599</v>
      </c>
      <c r="Q3" s="102">
        <v>2</v>
      </c>
      <c r="R3" s="102"/>
    </row>
    <row r="4" spans="1:18" x14ac:dyDescent="0.25">
      <c r="A4">
        <v>401</v>
      </c>
      <c r="B4" s="17">
        <v>42489</v>
      </c>
      <c r="C4" s="15">
        <v>86400</v>
      </c>
      <c r="E4" t="s">
        <v>1952</v>
      </c>
      <c r="I4" s="103">
        <v>2015</v>
      </c>
      <c r="J4" s="102">
        <v>15</v>
      </c>
      <c r="K4" s="142">
        <v>157284</v>
      </c>
      <c r="L4" s="142">
        <v>260000</v>
      </c>
      <c r="M4" s="142">
        <v>81000</v>
      </c>
      <c r="N4" s="102">
        <v>5</v>
      </c>
      <c r="O4" s="102">
        <f t="shared" ref="O4:O8" si="0">J4-N4</f>
        <v>10</v>
      </c>
      <c r="P4" s="142">
        <v>96529</v>
      </c>
      <c r="Q4" s="102">
        <v>5</v>
      </c>
      <c r="R4" s="102"/>
    </row>
    <row r="5" spans="1:18" x14ac:dyDescent="0.25">
      <c r="A5">
        <v>52</v>
      </c>
      <c r="B5" s="17">
        <v>42458</v>
      </c>
      <c r="E5" t="s">
        <v>1916</v>
      </c>
      <c r="I5" s="103">
        <v>2014</v>
      </c>
      <c r="J5" s="102">
        <v>13</v>
      </c>
      <c r="K5" s="142">
        <v>131526</v>
      </c>
      <c r="L5" s="142">
        <v>269000</v>
      </c>
      <c r="M5" s="142">
        <v>83000</v>
      </c>
      <c r="N5" s="102">
        <v>3</v>
      </c>
      <c r="O5" s="102">
        <f t="shared" si="0"/>
        <v>10</v>
      </c>
      <c r="P5" s="142">
        <v>100994</v>
      </c>
      <c r="Q5" s="102">
        <v>3</v>
      </c>
      <c r="R5" s="102"/>
    </row>
    <row r="6" spans="1:18" x14ac:dyDescent="0.25">
      <c r="A6">
        <v>173</v>
      </c>
      <c r="B6" s="17">
        <v>42429</v>
      </c>
      <c r="C6" s="15">
        <v>175000</v>
      </c>
      <c r="E6" t="s">
        <v>1927</v>
      </c>
      <c r="F6" t="s">
        <v>1928</v>
      </c>
      <c r="I6" s="103">
        <v>2013</v>
      </c>
      <c r="J6" s="102">
        <v>10</v>
      </c>
      <c r="K6" s="142">
        <v>166637</v>
      </c>
      <c r="L6" s="142">
        <v>235000</v>
      </c>
      <c r="M6" s="142">
        <v>86400</v>
      </c>
      <c r="N6" s="102">
        <v>5</v>
      </c>
      <c r="O6" s="102">
        <f t="shared" si="0"/>
        <v>5</v>
      </c>
      <c r="P6" s="142">
        <v>111109</v>
      </c>
      <c r="Q6" s="102">
        <v>5</v>
      </c>
      <c r="R6" s="102">
        <v>3</v>
      </c>
    </row>
    <row r="7" spans="1:18" x14ac:dyDescent="0.25">
      <c r="A7">
        <v>224</v>
      </c>
      <c r="B7" s="17">
        <v>42423</v>
      </c>
      <c r="C7" s="15">
        <v>92500</v>
      </c>
      <c r="E7" t="s">
        <v>1916</v>
      </c>
      <c r="F7" t="s">
        <v>1932</v>
      </c>
      <c r="I7" s="103">
        <v>2012</v>
      </c>
      <c r="J7" s="102">
        <v>17</v>
      </c>
      <c r="K7" s="142">
        <v>101472</v>
      </c>
      <c r="L7" s="142">
        <v>135000</v>
      </c>
      <c r="M7" s="142">
        <v>83900</v>
      </c>
      <c r="N7" s="102">
        <v>1</v>
      </c>
      <c r="O7" s="102">
        <f t="shared" si="0"/>
        <v>16</v>
      </c>
      <c r="P7" s="142">
        <v>99376</v>
      </c>
      <c r="Q7" s="102">
        <v>1</v>
      </c>
      <c r="R7" s="102">
        <v>1</v>
      </c>
    </row>
    <row r="8" spans="1:18" x14ac:dyDescent="0.25">
      <c r="A8">
        <v>81</v>
      </c>
      <c r="B8" s="17">
        <v>42367</v>
      </c>
      <c r="C8" s="15">
        <v>99900</v>
      </c>
      <c r="E8" t="s">
        <v>1911</v>
      </c>
      <c r="I8" s="103">
        <v>2011</v>
      </c>
      <c r="J8" s="102">
        <v>21</v>
      </c>
      <c r="K8" s="142">
        <v>107774</v>
      </c>
      <c r="L8" s="142">
        <v>170000</v>
      </c>
      <c r="M8" s="142">
        <v>76900</v>
      </c>
      <c r="N8" s="102">
        <v>3</v>
      </c>
      <c r="O8" s="102">
        <f t="shared" si="0"/>
        <v>18</v>
      </c>
      <c r="P8" s="142">
        <v>98797</v>
      </c>
      <c r="Q8" s="102">
        <v>4</v>
      </c>
      <c r="R8" s="102">
        <v>2</v>
      </c>
    </row>
    <row r="9" spans="1:18" x14ac:dyDescent="0.25">
      <c r="A9">
        <v>428</v>
      </c>
      <c r="B9" s="17">
        <v>42352</v>
      </c>
      <c r="C9" s="15">
        <v>161000</v>
      </c>
      <c r="E9" t="s">
        <v>1970</v>
      </c>
      <c r="I9" s="103">
        <v>2010</v>
      </c>
      <c r="J9" s="102">
        <v>9</v>
      </c>
      <c r="K9" s="142">
        <v>101867</v>
      </c>
      <c r="L9" s="142">
        <v>115000</v>
      </c>
      <c r="M9" s="142">
        <v>89000</v>
      </c>
      <c r="N9" s="102">
        <v>0</v>
      </c>
      <c r="O9" s="102">
        <v>9</v>
      </c>
      <c r="P9" s="142">
        <v>101867</v>
      </c>
      <c r="Q9" s="102">
        <v>1</v>
      </c>
      <c r="R9" s="102">
        <v>2</v>
      </c>
    </row>
    <row r="10" spans="1:18" x14ac:dyDescent="0.25">
      <c r="A10">
        <v>429</v>
      </c>
      <c r="B10" s="17">
        <v>42261</v>
      </c>
      <c r="C10" s="15">
        <v>238000</v>
      </c>
      <c r="E10" t="s">
        <v>1909</v>
      </c>
      <c r="F10" t="s">
        <v>1971</v>
      </c>
      <c r="I10" s="103">
        <v>2009</v>
      </c>
      <c r="J10" s="102">
        <v>20</v>
      </c>
      <c r="K10" s="142">
        <v>76161</v>
      </c>
      <c r="L10" s="142">
        <v>95000</v>
      </c>
      <c r="M10" s="142">
        <v>59220</v>
      </c>
      <c r="N10" s="102">
        <v>0</v>
      </c>
      <c r="O10" s="102">
        <v>20</v>
      </c>
      <c r="P10" s="142">
        <v>76161</v>
      </c>
      <c r="Q10" s="102">
        <v>0</v>
      </c>
      <c r="R10" s="102">
        <v>3</v>
      </c>
    </row>
    <row r="11" spans="1:18" x14ac:dyDescent="0.25">
      <c r="A11">
        <v>7</v>
      </c>
      <c r="B11" s="17">
        <v>42234</v>
      </c>
      <c r="C11" s="15">
        <v>253500</v>
      </c>
      <c r="E11" t="s">
        <v>1909</v>
      </c>
      <c r="I11" s="103">
        <v>2008</v>
      </c>
      <c r="J11" s="102">
        <v>39</v>
      </c>
      <c r="K11" s="142">
        <v>64547</v>
      </c>
      <c r="L11" s="142">
        <v>84600</v>
      </c>
      <c r="M11" s="142">
        <v>45100</v>
      </c>
      <c r="N11" s="102">
        <v>0</v>
      </c>
      <c r="O11" s="102">
        <v>39</v>
      </c>
      <c r="P11" s="142">
        <v>64547</v>
      </c>
      <c r="Q11" s="102">
        <v>0</v>
      </c>
      <c r="R11" s="102">
        <v>10</v>
      </c>
    </row>
    <row r="12" spans="1:18" x14ac:dyDescent="0.25">
      <c r="A12">
        <v>142</v>
      </c>
      <c r="B12" s="17">
        <v>42106</v>
      </c>
      <c r="C12" s="15">
        <v>260000</v>
      </c>
      <c r="E12" t="s">
        <v>1909</v>
      </c>
      <c r="F12" t="s">
        <v>1924</v>
      </c>
      <c r="I12" s="103" t="s">
        <v>2040</v>
      </c>
      <c r="J12" s="102">
        <v>9</v>
      </c>
      <c r="K12" s="102"/>
      <c r="L12" s="102"/>
      <c r="M12" s="102"/>
      <c r="N12" s="102"/>
      <c r="O12" s="102"/>
      <c r="P12" s="102"/>
      <c r="Q12" s="102"/>
      <c r="R12" s="102"/>
    </row>
    <row r="13" spans="1:18" x14ac:dyDescent="0.25">
      <c r="A13">
        <v>424</v>
      </c>
      <c r="B13" s="17">
        <v>42082</v>
      </c>
      <c r="C13" s="15">
        <v>86400</v>
      </c>
      <c r="E13" t="s">
        <v>1952</v>
      </c>
      <c r="I13" s="141" t="s">
        <v>1982</v>
      </c>
      <c r="J13" s="177">
        <v>159</v>
      </c>
      <c r="K13" s="177"/>
      <c r="L13" s="177"/>
      <c r="M13" s="177"/>
      <c r="N13" s="177">
        <f>SUM(N3:N11)</f>
        <v>18</v>
      </c>
      <c r="O13" s="177">
        <f>SUM(O3:O11)</f>
        <v>132</v>
      </c>
      <c r="P13" s="177"/>
      <c r="Q13" s="177">
        <f>SUM(Q3:Q11)</f>
        <v>21</v>
      </c>
      <c r="R13" s="177">
        <f>SUM(R3:R11)</f>
        <v>21</v>
      </c>
    </row>
    <row r="14" spans="1:18" x14ac:dyDescent="0.25">
      <c r="A14">
        <v>222</v>
      </c>
      <c r="B14" s="17">
        <v>42073</v>
      </c>
      <c r="C14" s="15">
        <v>102897</v>
      </c>
      <c r="E14" t="s">
        <v>1916</v>
      </c>
      <c r="I14" s="103" t="s">
        <v>1986</v>
      </c>
      <c r="J14" s="143">
        <f>J13/8.5</f>
        <v>18.705882352941178</v>
      </c>
      <c r="K14" s="102"/>
      <c r="L14" s="102"/>
      <c r="M14" s="102"/>
      <c r="N14" s="102"/>
      <c r="O14" s="102"/>
      <c r="P14" s="102"/>
      <c r="Q14" s="102"/>
      <c r="R14" s="102"/>
    </row>
    <row r="15" spans="1:18" x14ac:dyDescent="0.25">
      <c r="A15">
        <v>453</v>
      </c>
      <c r="B15" s="17">
        <v>42070</v>
      </c>
      <c r="C15" s="15">
        <v>118450</v>
      </c>
      <c r="E15" t="s">
        <v>1973</v>
      </c>
    </row>
    <row r="16" spans="1:18" x14ac:dyDescent="0.25">
      <c r="A16">
        <v>369</v>
      </c>
      <c r="B16" s="17">
        <v>42055</v>
      </c>
      <c r="C16" s="15">
        <v>96820</v>
      </c>
      <c r="E16" t="s">
        <v>1911</v>
      </c>
      <c r="I16" s="146" t="s">
        <v>1993</v>
      </c>
    </row>
    <row r="17" spans="1:10" x14ac:dyDescent="0.25">
      <c r="A17">
        <v>329</v>
      </c>
      <c r="B17" s="17">
        <v>42053</v>
      </c>
      <c r="C17" s="15">
        <v>94000</v>
      </c>
      <c r="E17" t="s">
        <v>1935</v>
      </c>
      <c r="F17" t="s">
        <v>1938</v>
      </c>
      <c r="I17" s="146" t="s">
        <v>1994</v>
      </c>
    </row>
    <row r="18" spans="1:10" x14ac:dyDescent="0.25">
      <c r="A18">
        <v>1</v>
      </c>
      <c r="B18" s="17">
        <v>42052</v>
      </c>
      <c r="C18" s="15">
        <v>328000</v>
      </c>
      <c r="E18" t="s">
        <v>1909</v>
      </c>
      <c r="I18" t="s">
        <v>1995</v>
      </c>
      <c r="J18" s="36" t="s">
        <v>1996</v>
      </c>
    </row>
    <row r="19" spans="1:10" x14ac:dyDescent="0.25">
      <c r="A19">
        <v>241</v>
      </c>
      <c r="B19" s="17">
        <v>42037</v>
      </c>
      <c r="C19" s="15">
        <v>86400</v>
      </c>
      <c r="E19" t="s">
        <v>1916</v>
      </c>
      <c r="I19" s="145" t="s">
        <v>1991</v>
      </c>
    </row>
    <row r="20" spans="1:10" x14ac:dyDescent="0.25">
      <c r="A20">
        <v>31</v>
      </c>
      <c r="B20" s="17">
        <v>42026</v>
      </c>
      <c r="C20" s="15">
        <v>102897</v>
      </c>
      <c r="D20" s="15" t="s">
        <v>290</v>
      </c>
      <c r="E20" t="s">
        <v>1912</v>
      </c>
      <c r="I20" s="146" t="s">
        <v>1992</v>
      </c>
    </row>
    <row r="21" spans="1:10" x14ac:dyDescent="0.25">
      <c r="A21">
        <v>330</v>
      </c>
      <c r="B21" s="17">
        <v>42013</v>
      </c>
      <c r="C21" s="15">
        <v>81000</v>
      </c>
      <c r="E21" t="s">
        <v>1935</v>
      </c>
      <c r="F21" t="s">
        <v>1939</v>
      </c>
      <c r="I21" s="146" t="s">
        <v>1997</v>
      </c>
    </row>
    <row r="22" spans="1:10" x14ac:dyDescent="0.25">
      <c r="A22">
        <v>357</v>
      </c>
      <c r="B22" s="17">
        <v>42007</v>
      </c>
      <c r="C22" s="15">
        <v>250000</v>
      </c>
      <c r="E22" t="s">
        <v>1909</v>
      </c>
      <c r="F22" t="s">
        <v>1949</v>
      </c>
      <c r="I22" s="146" t="s">
        <v>1998</v>
      </c>
    </row>
    <row r="23" spans="1:10" x14ac:dyDescent="0.25">
      <c r="A23">
        <v>190</v>
      </c>
      <c r="B23" s="17">
        <v>41957</v>
      </c>
      <c r="C23" s="15">
        <f>204850/2</f>
        <v>102425</v>
      </c>
      <c r="E23" t="s">
        <v>1930</v>
      </c>
    </row>
    <row r="24" spans="1:10" x14ac:dyDescent="0.25">
      <c r="A24">
        <v>191</v>
      </c>
      <c r="B24" s="17">
        <v>41957</v>
      </c>
      <c r="C24" s="15">
        <f>204850/2</f>
        <v>102425</v>
      </c>
      <c r="E24" t="s">
        <v>1959</v>
      </c>
    </row>
    <row r="25" spans="1:10" x14ac:dyDescent="0.25">
      <c r="A25">
        <v>289</v>
      </c>
      <c r="B25" s="17">
        <v>41950</v>
      </c>
      <c r="C25" s="15">
        <v>96820</v>
      </c>
      <c r="E25" t="s">
        <v>1935</v>
      </c>
    </row>
    <row r="26" spans="1:10" x14ac:dyDescent="0.25">
      <c r="A26">
        <v>385</v>
      </c>
      <c r="B26" s="17">
        <v>41950</v>
      </c>
      <c r="C26" s="15">
        <v>205000</v>
      </c>
      <c r="E26" t="s">
        <v>1909</v>
      </c>
      <c r="F26" t="s">
        <v>1953</v>
      </c>
    </row>
    <row r="27" spans="1:10" x14ac:dyDescent="0.25">
      <c r="A27">
        <v>221</v>
      </c>
      <c r="B27" s="17">
        <v>41800</v>
      </c>
      <c r="C27" s="15">
        <v>108150</v>
      </c>
      <c r="E27" t="s">
        <v>1911</v>
      </c>
    </row>
    <row r="28" spans="1:10" x14ac:dyDescent="0.25">
      <c r="A28">
        <v>242</v>
      </c>
      <c r="B28" s="17">
        <v>41768</v>
      </c>
      <c r="C28" s="15">
        <v>97000</v>
      </c>
      <c r="E28" t="s">
        <v>1922</v>
      </c>
      <c r="F28" t="s">
        <v>1933</v>
      </c>
    </row>
    <row r="29" spans="1:10" x14ac:dyDescent="0.25">
      <c r="A29">
        <v>130</v>
      </c>
      <c r="B29" s="17">
        <v>41761</v>
      </c>
      <c r="C29" s="15">
        <v>118450</v>
      </c>
      <c r="E29" t="s">
        <v>1911</v>
      </c>
    </row>
    <row r="30" spans="1:10" x14ac:dyDescent="0.25">
      <c r="A30">
        <v>30</v>
      </c>
      <c r="B30" s="17">
        <v>41737</v>
      </c>
      <c r="C30" s="15">
        <v>227900</v>
      </c>
      <c r="E30" t="s">
        <v>1909</v>
      </c>
    </row>
    <row r="31" spans="1:10" x14ac:dyDescent="0.25">
      <c r="A31">
        <v>6</v>
      </c>
      <c r="B31" s="17">
        <v>41736</v>
      </c>
      <c r="C31" s="15">
        <v>267000</v>
      </c>
      <c r="E31" t="s">
        <v>1909</v>
      </c>
    </row>
    <row r="32" spans="1:10" x14ac:dyDescent="0.25">
      <c r="A32">
        <v>327</v>
      </c>
      <c r="B32" s="17">
        <v>41676</v>
      </c>
      <c r="C32" s="15">
        <v>96820</v>
      </c>
      <c r="E32" t="s">
        <v>1916</v>
      </c>
    </row>
    <row r="33" spans="1:6" x14ac:dyDescent="0.25">
      <c r="A33">
        <v>335</v>
      </c>
      <c r="B33" s="17">
        <v>41676</v>
      </c>
      <c r="C33" s="15">
        <v>83000</v>
      </c>
      <c r="E33" t="s">
        <v>1936</v>
      </c>
      <c r="F33" t="s">
        <v>1942</v>
      </c>
    </row>
    <row r="34" spans="1:6" x14ac:dyDescent="0.25">
      <c r="A34">
        <v>406</v>
      </c>
      <c r="B34" s="17">
        <v>41676</v>
      </c>
      <c r="C34" s="15">
        <v>118450</v>
      </c>
      <c r="E34" t="s">
        <v>1911</v>
      </c>
    </row>
    <row r="35" spans="1:6" x14ac:dyDescent="0.25">
      <c r="A35">
        <v>431</v>
      </c>
      <c r="B35" s="17">
        <v>41668</v>
      </c>
      <c r="C35" s="15">
        <v>86400</v>
      </c>
      <c r="E35" t="s">
        <v>1911</v>
      </c>
    </row>
    <row r="36" spans="1:6" x14ac:dyDescent="0.25">
      <c r="A36">
        <v>105</v>
      </c>
      <c r="B36" s="17">
        <v>41636</v>
      </c>
      <c r="C36" s="15">
        <v>131500</v>
      </c>
      <c r="E36" t="s">
        <v>1911</v>
      </c>
      <c r="F36" t="s">
        <v>1920</v>
      </c>
    </row>
    <row r="37" spans="1:6" x14ac:dyDescent="0.25">
      <c r="A37">
        <v>4</v>
      </c>
      <c r="B37" s="17">
        <v>41619</v>
      </c>
      <c r="C37" s="15">
        <v>235097</v>
      </c>
      <c r="E37" t="s">
        <v>1909</v>
      </c>
    </row>
    <row r="38" spans="1:6" x14ac:dyDescent="0.25">
      <c r="A38">
        <v>387</v>
      </c>
      <c r="B38" s="17">
        <v>41618</v>
      </c>
      <c r="C38" s="15">
        <v>90537</v>
      </c>
      <c r="E38" t="s">
        <v>1952</v>
      </c>
    </row>
    <row r="39" spans="1:6" x14ac:dyDescent="0.25">
      <c r="A39">
        <v>386</v>
      </c>
      <c r="B39" s="17">
        <v>41614</v>
      </c>
      <c r="C39" s="15">
        <v>220000</v>
      </c>
      <c r="E39" t="s">
        <v>1909</v>
      </c>
      <c r="F39" t="s">
        <v>1954</v>
      </c>
    </row>
    <row r="40" spans="1:6" x14ac:dyDescent="0.25">
      <c r="A40">
        <v>415</v>
      </c>
      <c r="B40" s="17">
        <v>41467</v>
      </c>
      <c r="C40" s="15">
        <v>171000</v>
      </c>
      <c r="E40" t="s">
        <v>1965</v>
      </c>
      <c r="F40" t="s">
        <v>1966</v>
      </c>
    </row>
    <row r="41" spans="1:6" x14ac:dyDescent="0.25">
      <c r="A41">
        <v>29</v>
      </c>
      <c r="B41" s="17">
        <v>41403</v>
      </c>
      <c r="C41" s="15">
        <v>203300</v>
      </c>
      <c r="E41" t="s">
        <v>1909</v>
      </c>
    </row>
    <row r="42" spans="1:6" x14ac:dyDescent="0.25">
      <c r="A42">
        <v>8</v>
      </c>
      <c r="B42" s="17">
        <v>41374</v>
      </c>
      <c r="C42" s="15">
        <v>86400</v>
      </c>
      <c r="E42" t="s">
        <v>1910</v>
      </c>
    </row>
    <row r="43" spans="1:6" x14ac:dyDescent="0.25">
      <c r="A43">
        <v>411</v>
      </c>
      <c r="B43" s="17">
        <v>41360</v>
      </c>
      <c r="C43" s="15">
        <v>136000</v>
      </c>
      <c r="E43" t="s">
        <v>1963</v>
      </c>
      <c r="F43" t="s">
        <v>1964</v>
      </c>
    </row>
    <row r="44" spans="1:6" x14ac:dyDescent="0.25">
      <c r="A44">
        <v>60</v>
      </c>
      <c r="B44" s="17">
        <v>41338</v>
      </c>
      <c r="C44" s="15">
        <v>172536</v>
      </c>
      <c r="E44" t="s">
        <v>1909</v>
      </c>
    </row>
    <row r="45" spans="1:6" x14ac:dyDescent="0.25">
      <c r="A45">
        <v>64</v>
      </c>
      <c r="B45" s="17">
        <v>41282</v>
      </c>
      <c r="C45" s="15">
        <v>220000</v>
      </c>
      <c r="E45" t="s">
        <v>1909</v>
      </c>
      <c r="F45" t="s">
        <v>1919</v>
      </c>
    </row>
    <row r="46" spans="1:6" x14ac:dyDescent="0.25">
      <c r="A46">
        <v>432</v>
      </c>
      <c r="B46" s="17">
        <v>41258</v>
      </c>
      <c r="C46" s="15">
        <v>135000</v>
      </c>
      <c r="E46" t="s">
        <v>1972</v>
      </c>
    </row>
    <row r="47" spans="1:6" x14ac:dyDescent="0.25">
      <c r="A47">
        <v>114</v>
      </c>
      <c r="B47" s="17">
        <v>41226</v>
      </c>
      <c r="C47" s="15">
        <v>96820</v>
      </c>
      <c r="E47" t="s">
        <v>1911</v>
      </c>
    </row>
    <row r="48" spans="1:6" x14ac:dyDescent="0.25">
      <c r="A48">
        <v>164</v>
      </c>
      <c r="B48" s="17">
        <v>41226</v>
      </c>
      <c r="C48" s="15">
        <v>92597</v>
      </c>
      <c r="E48" t="s">
        <v>1911</v>
      </c>
    </row>
    <row r="49" spans="1:6" x14ac:dyDescent="0.25">
      <c r="A49">
        <v>168</v>
      </c>
      <c r="B49" s="17">
        <v>41221</v>
      </c>
      <c r="C49" s="15">
        <v>86400</v>
      </c>
      <c r="E49" t="s">
        <v>1911</v>
      </c>
    </row>
    <row r="50" spans="1:6" x14ac:dyDescent="0.25">
      <c r="A50">
        <v>256</v>
      </c>
      <c r="B50" s="17">
        <v>41220</v>
      </c>
      <c r="C50" s="15">
        <v>115000</v>
      </c>
      <c r="E50" t="s">
        <v>1911</v>
      </c>
    </row>
    <row r="51" spans="1:6" x14ac:dyDescent="0.25">
      <c r="A51">
        <v>399</v>
      </c>
      <c r="B51" s="17">
        <v>41059</v>
      </c>
      <c r="C51" s="15">
        <v>114000</v>
      </c>
      <c r="E51" t="s">
        <v>1911</v>
      </c>
      <c r="F51" t="s">
        <v>1962</v>
      </c>
    </row>
    <row r="52" spans="1:6" x14ac:dyDescent="0.25">
      <c r="A52">
        <v>328</v>
      </c>
      <c r="B52" s="17">
        <v>41012</v>
      </c>
      <c r="C52" s="15">
        <v>94900</v>
      </c>
      <c r="E52" t="s">
        <v>1911</v>
      </c>
    </row>
    <row r="53" spans="1:6" x14ac:dyDescent="0.25">
      <c r="A53">
        <v>365</v>
      </c>
      <c r="B53" s="17">
        <v>41004</v>
      </c>
      <c r="C53" s="15">
        <v>83900</v>
      </c>
      <c r="E53" t="s">
        <v>1911</v>
      </c>
    </row>
    <row r="54" spans="1:6" x14ac:dyDescent="0.25">
      <c r="A54">
        <v>54</v>
      </c>
      <c r="B54" s="17">
        <v>41002</v>
      </c>
      <c r="C54" s="15">
        <v>99900</v>
      </c>
      <c r="E54" t="s">
        <v>1916</v>
      </c>
    </row>
    <row r="55" spans="1:6" x14ac:dyDescent="0.25">
      <c r="A55">
        <v>440</v>
      </c>
      <c r="B55" s="17">
        <v>40997</v>
      </c>
      <c r="C55" s="15">
        <v>115000</v>
      </c>
      <c r="E55" t="s">
        <v>1911</v>
      </c>
    </row>
    <row r="56" spans="1:6" x14ac:dyDescent="0.25">
      <c r="A56">
        <v>450</v>
      </c>
      <c r="B56" s="17">
        <v>40996</v>
      </c>
      <c r="C56" s="15">
        <v>94900</v>
      </c>
      <c r="E56" t="s">
        <v>1975</v>
      </c>
    </row>
    <row r="57" spans="1:6" x14ac:dyDescent="0.25">
      <c r="A57">
        <v>66</v>
      </c>
      <c r="B57" s="17">
        <v>40988</v>
      </c>
      <c r="C57" s="15">
        <v>99900</v>
      </c>
      <c r="E57" t="s">
        <v>1917</v>
      </c>
    </row>
    <row r="58" spans="1:6" x14ac:dyDescent="0.25">
      <c r="A58">
        <v>381</v>
      </c>
      <c r="B58" s="17">
        <v>40974</v>
      </c>
      <c r="C58" s="15">
        <v>94000</v>
      </c>
      <c r="E58" t="s">
        <v>1952</v>
      </c>
    </row>
    <row r="59" spans="1:6" x14ac:dyDescent="0.25">
      <c r="A59">
        <v>104</v>
      </c>
      <c r="B59" s="17">
        <v>40938</v>
      </c>
      <c r="C59" s="15">
        <v>105000</v>
      </c>
      <c r="E59" t="s">
        <v>1911</v>
      </c>
    </row>
    <row r="60" spans="1:6" x14ac:dyDescent="0.25">
      <c r="A60">
        <v>59</v>
      </c>
      <c r="B60" s="17">
        <v>40933</v>
      </c>
      <c r="C60" s="15">
        <v>99900</v>
      </c>
      <c r="E60" t="s">
        <v>1918</v>
      </c>
    </row>
    <row r="61" spans="1:6" x14ac:dyDescent="0.25">
      <c r="A61">
        <v>350</v>
      </c>
      <c r="B61" s="17">
        <v>40933</v>
      </c>
      <c r="C61" s="15">
        <v>97900</v>
      </c>
      <c r="E61" t="s">
        <v>1946</v>
      </c>
    </row>
    <row r="62" spans="1:6" x14ac:dyDescent="0.25">
      <c r="A62">
        <v>35</v>
      </c>
      <c r="B62" s="17">
        <v>40925</v>
      </c>
      <c r="C62" s="15">
        <v>99900</v>
      </c>
      <c r="E62" t="s">
        <v>1911</v>
      </c>
    </row>
    <row r="63" spans="1:6" x14ac:dyDescent="0.25">
      <c r="A63">
        <v>354</v>
      </c>
      <c r="B63" s="17">
        <v>40892</v>
      </c>
      <c r="C63" s="15">
        <v>105000</v>
      </c>
      <c r="E63" t="s">
        <v>1911</v>
      </c>
    </row>
    <row r="64" spans="1:6" x14ac:dyDescent="0.25">
      <c r="A64">
        <v>390</v>
      </c>
      <c r="B64" s="17">
        <v>40892</v>
      </c>
      <c r="C64" s="15">
        <v>86950</v>
      </c>
      <c r="E64" t="s">
        <v>1960</v>
      </c>
      <c r="F64" t="s">
        <v>1961</v>
      </c>
    </row>
    <row r="65" spans="1:6" x14ac:dyDescent="0.25">
      <c r="A65">
        <v>400</v>
      </c>
      <c r="B65" s="17">
        <v>40892</v>
      </c>
      <c r="C65" s="15">
        <v>105000</v>
      </c>
      <c r="E65" t="s">
        <v>1911</v>
      </c>
    </row>
    <row r="66" spans="1:6" x14ac:dyDescent="0.25">
      <c r="A66">
        <v>337</v>
      </c>
      <c r="B66" s="17">
        <v>40849</v>
      </c>
      <c r="C66" s="15">
        <v>90500</v>
      </c>
      <c r="E66" t="s">
        <v>1935</v>
      </c>
      <c r="F66" t="s">
        <v>1939</v>
      </c>
    </row>
    <row r="67" spans="1:6" x14ac:dyDescent="0.25">
      <c r="A67">
        <v>412</v>
      </c>
      <c r="B67" s="17">
        <v>40843</v>
      </c>
      <c r="C67" s="15">
        <v>83900</v>
      </c>
      <c r="E67" t="s">
        <v>1911</v>
      </c>
    </row>
    <row r="68" spans="1:6" x14ac:dyDescent="0.25">
      <c r="A68">
        <v>336</v>
      </c>
      <c r="B68" s="17">
        <v>40828</v>
      </c>
      <c r="C68" s="15">
        <v>77000</v>
      </c>
      <c r="E68" t="s">
        <v>1935</v>
      </c>
      <c r="F68" t="s">
        <v>1942</v>
      </c>
    </row>
    <row r="69" spans="1:6" x14ac:dyDescent="0.25">
      <c r="A69">
        <v>394</v>
      </c>
      <c r="B69" s="17">
        <v>40780</v>
      </c>
      <c r="C69" s="15">
        <v>115000</v>
      </c>
      <c r="E69" t="s">
        <v>1931</v>
      </c>
    </row>
    <row r="70" spans="1:6" x14ac:dyDescent="0.25">
      <c r="A70">
        <v>358</v>
      </c>
      <c r="B70" s="17">
        <v>40770</v>
      </c>
      <c r="C70" s="15">
        <v>115000</v>
      </c>
      <c r="E70" t="s">
        <v>1911</v>
      </c>
    </row>
    <row r="71" spans="1:6" x14ac:dyDescent="0.25">
      <c r="A71">
        <v>154</v>
      </c>
      <c r="B71" s="17">
        <v>40648</v>
      </c>
      <c r="C71" s="15">
        <v>89900</v>
      </c>
      <c r="E71" t="s">
        <v>1926</v>
      </c>
    </row>
    <row r="72" spans="1:6" x14ac:dyDescent="0.25">
      <c r="A72">
        <v>39</v>
      </c>
      <c r="B72" s="17">
        <v>40647</v>
      </c>
      <c r="C72" s="15">
        <v>99900</v>
      </c>
      <c r="E72" t="s">
        <v>1912</v>
      </c>
    </row>
    <row r="73" spans="1:6" x14ac:dyDescent="0.25">
      <c r="A73">
        <v>351</v>
      </c>
      <c r="B73" s="17">
        <v>40641</v>
      </c>
      <c r="C73" s="15">
        <v>99900</v>
      </c>
      <c r="E73" t="s">
        <v>1946</v>
      </c>
    </row>
    <row r="74" spans="1:6" x14ac:dyDescent="0.25">
      <c r="A74">
        <v>48</v>
      </c>
      <c r="B74" s="17">
        <v>40637</v>
      </c>
      <c r="C74" s="15">
        <v>165000</v>
      </c>
      <c r="E74" t="s">
        <v>1909</v>
      </c>
      <c r="F74" t="s">
        <v>1914</v>
      </c>
    </row>
    <row r="75" spans="1:6" x14ac:dyDescent="0.25">
      <c r="A75">
        <v>26</v>
      </c>
      <c r="B75" s="17">
        <v>40630</v>
      </c>
      <c r="C75" s="15">
        <v>170000</v>
      </c>
      <c r="E75" t="s">
        <v>1909</v>
      </c>
    </row>
    <row r="76" spans="1:6" x14ac:dyDescent="0.25">
      <c r="A76">
        <v>175</v>
      </c>
      <c r="B76" s="17">
        <v>40627</v>
      </c>
      <c r="C76" s="15">
        <v>115000</v>
      </c>
      <c r="E76" t="s">
        <v>1911</v>
      </c>
    </row>
    <row r="77" spans="1:6" x14ac:dyDescent="0.25">
      <c r="A77">
        <v>167</v>
      </c>
      <c r="B77" s="17">
        <v>40625</v>
      </c>
      <c r="C77" s="15">
        <v>149900</v>
      </c>
      <c r="E77" t="s">
        <v>1909</v>
      </c>
    </row>
    <row r="78" spans="1:6" x14ac:dyDescent="0.25">
      <c r="A78">
        <v>62</v>
      </c>
      <c r="B78" s="17">
        <v>40624</v>
      </c>
      <c r="C78" s="15">
        <v>99900</v>
      </c>
      <c r="E78" t="s">
        <v>1911</v>
      </c>
    </row>
    <row r="79" spans="1:6" x14ac:dyDescent="0.25">
      <c r="A79">
        <v>439</v>
      </c>
      <c r="B79" s="17">
        <v>40623</v>
      </c>
      <c r="C79" s="15">
        <v>115000</v>
      </c>
      <c r="E79" t="s">
        <v>1973</v>
      </c>
    </row>
    <row r="80" spans="1:6" x14ac:dyDescent="0.25">
      <c r="A80">
        <v>49</v>
      </c>
      <c r="B80" s="17">
        <v>40620</v>
      </c>
      <c r="C80" s="15">
        <v>93500</v>
      </c>
      <c r="E80" t="s">
        <v>1911</v>
      </c>
    </row>
    <row r="81" spans="1:6" x14ac:dyDescent="0.25">
      <c r="A81">
        <v>153</v>
      </c>
      <c r="B81" s="17">
        <v>40619</v>
      </c>
      <c r="C81" s="15">
        <v>105000</v>
      </c>
      <c r="E81" t="s">
        <v>1925</v>
      </c>
    </row>
    <row r="82" spans="1:6" x14ac:dyDescent="0.25">
      <c r="A82">
        <v>438</v>
      </c>
      <c r="B82" s="17">
        <v>40591</v>
      </c>
      <c r="C82" s="15">
        <v>76900</v>
      </c>
      <c r="E82" t="s">
        <v>1974</v>
      </c>
    </row>
    <row r="83" spans="1:6" x14ac:dyDescent="0.25">
      <c r="A83">
        <v>382</v>
      </c>
      <c r="B83" s="17">
        <v>40569</v>
      </c>
      <c r="C83" s="15">
        <v>105000</v>
      </c>
      <c r="E83" t="s">
        <v>1911</v>
      </c>
    </row>
    <row r="84" spans="1:6" x14ac:dyDescent="0.25">
      <c r="A84">
        <v>37</v>
      </c>
      <c r="B84" s="17">
        <v>40541</v>
      </c>
      <c r="C84" s="15">
        <v>99900</v>
      </c>
      <c r="E84" t="s">
        <v>1911</v>
      </c>
    </row>
    <row r="85" spans="1:6" x14ac:dyDescent="0.25">
      <c r="A85">
        <v>65</v>
      </c>
      <c r="B85" s="17">
        <v>40539</v>
      </c>
      <c r="C85" s="15">
        <v>99900</v>
      </c>
      <c r="E85" t="s">
        <v>1911</v>
      </c>
    </row>
    <row r="86" spans="1:6" x14ac:dyDescent="0.25">
      <c r="A86">
        <v>352</v>
      </c>
      <c r="B86" s="17">
        <v>40462</v>
      </c>
      <c r="C86" s="15">
        <v>100000</v>
      </c>
      <c r="E86" t="s">
        <v>1911</v>
      </c>
    </row>
    <row r="87" spans="1:6" x14ac:dyDescent="0.25">
      <c r="A87">
        <v>338</v>
      </c>
      <c r="B87" s="17">
        <v>40291</v>
      </c>
      <c r="C87" s="15">
        <v>89000</v>
      </c>
      <c r="E87" t="s">
        <v>1943</v>
      </c>
      <c r="F87" t="s">
        <v>1944</v>
      </c>
    </row>
    <row r="88" spans="1:6" x14ac:dyDescent="0.25">
      <c r="A88">
        <v>353</v>
      </c>
      <c r="B88" s="17">
        <v>40270</v>
      </c>
      <c r="C88" s="15">
        <v>103101</v>
      </c>
      <c r="E88" t="s">
        <v>1947</v>
      </c>
    </row>
    <row r="89" spans="1:6" x14ac:dyDescent="0.25">
      <c r="A89">
        <v>185</v>
      </c>
      <c r="B89" s="17">
        <v>40245</v>
      </c>
      <c r="C89" s="15">
        <v>115000</v>
      </c>
      <c r="E89" t="s">
        <v>1911</v>
      </c>
    </row>
    <row r="90" spans="1:6" x14ac:dyDescent="0.25">
      <c r="A90">
        <v>83</v>
      </c>
      <c r="B90" s="17">
        <v>40239</v>
      </c>
      <c r="C90" s="15">
        <v>105000</v>
      </c>
      <c r="E90" t="s">
        <v>1911</v>
      </c>
    </row>
    <row r="91" spans="1:6" x14ac:dyDescent="0.25">
      <c r="A91">
        <v>302</v>
      </c>
      <c r="B91" s="17">
        <v>40221</v>
      </c>
      <c r="C91" s="15">
        <v>105000</v>
      </c>
      <c r="E91" t="s">
        <v>1937</v>
      </c>
    </row>
    <row r="92" spans="1:6" x14ac:dyDescent="0.25">
      <c r="A92">
        <v>28</v>
      </c>
      <c r="B92" s="17">
        <v>40190</v>
      </c>
      <c r="C92" s="15">
        <v>99900</v>
      </c>
      <c r="E92" t="s">
        <v>1911</v>
      </c>
    </row>
    <row r="93" spans="1:6" x14ac:dyDescent="0.25">
      <c r="A93">
        <v>419</v>
      </c>
      <c r="B93" s="17">
        <v>40164</v>
      </c>
      <c r="C93" s="15">
        <v>59900</v>
      </c>
      <c r="E93" t="s">
        <v>1967</v>
      </c>
    </row>
    <row r="94" spans="1:6" x14ac:dyDescent="0.25">
      <c r="A94">
        <v>82</v>
      </c>
      <c r="B94" s="17">
        <v>40147</v>
      </c>
      <c r="C94" s="15">
        <v>95000</v>
      </c>
      <c r="E94" t="s">
        <v>1911</v>
      </c>
    </row>
    <row r="95" spans="1:6" x14ac:dyDescent="0.25">
      <c r="A95">
        <v>355</v>
      </c>
      <c r="B95" s="138">
        <v>40136</v>
      </c>
      <c r="C95" s="139">
        <v>95000</v>
      </c>
      <c r="D95" s="139"/>
      <c r="E95" s="140" t="s">
        <v>1948</v>
      </c>
    </row>
    <row r="96" spans="1:6" x14ac:dyDescent="0.25">
      <c r="A96">
        <v>361</v>
      </c>
      <c r="B96" s="17">
        <v>39993</v>
      </c>
      <c r="C96" s="15">
        <v>62320</v>
      </c>
      <c r="E96" t="s">
        <v>1951</v>
      </c>
    </row>
    <row r="97" spans="1:5" x14ac:dyDescent="0.25">
      <c r="A97">
        <v>186</v>
      </c>
      <c r="B97" s="17">
        <v>39965</v>
      </c>
      <c r="C97" s="15">
        <v>59900</v>
      </c>
      <c r="E97" t="s">
        <v>1915</v>
      </c>
    </row>
    <row r="98" spans="1:5" x14ac:dyDescent="0.25">
      <c r="A98">
        <v>430</v>
      </c>
      <c r="B98" s="17">
        <v>39902</v>
      </c>
      <c r="C98" s="15">
        <v>70000</v>
      </c>
      <c r="E98" t="s">
        <v>1911</v>
      </c>
    </row>
    <row r="99" spans="1:5" x14ac:dyDescent="0.25">
      <c r="A99">
        <v>63</v>
      </c>
      <c r="B99" s="17">
        <v>39875</v>
      </c>
      <c r="C99" s="15">
        <v>82320</v>
      </c>
      <c r="E99" t="s">
        <v>1911</v>
      </c>
    </row>
    <row r="100" spans="1:5" x14ac:dyDescent="0.25">
      <c r="A100">
        <v>274</v>
      </c>
      <c r="B100" s="17">
        <v>39875</v>
      </c>
      <c r="C100" s="15">
        <v>59220</v>
      </c>
      <c r="E100" t="s">
        <v>1935</v>
      </c>
    </row>
    <row r="101" spans="1:5" x14ac:dyDescent="0.25">
      <c r="A101">
        <v>131</v>
      </c>
      <c r="B101" s="17">
        <v>39861</v>
      </c>
      <c r="C101" s="15">
        <v>92000</v>
      </c>
      <c r="E101" t="s">
        <v>1921</v>
      </c>
    </row>
    <row r="102" spans="1:5" x14ac:dyDescent="0.25">
      <c r="A102">
        <v>174</v>
      </c>
      <c r="B102" s="17">
        <v>39861</v>
      </c>
      <c r="C102" s="15">
        <v>99900</v>
      </c>
      <c r="E102" t="s">
        <v>1929</v>
      </c>
    </row>
    <row r="103" spans="1:5" x14ac:dyDescent="0.25">
      <c r="A103">
        <v>425</v>
      </c>
      <c r="B103" s="17">
        <v>39861</v>
      </c>
      <c r="C103" s="15">
        <v>59900</v>
      </c>
      <c r="E103" t="s">
        <v>1967</v>
      </c>
    </row>
    <row r="104" spans="1:5" x14ac:dyDescent="0.25">
      <c r="A104">
        <v>436</v>
      </c>
      <c r="B104" s="17">
        <v>39861</v>
      </c>
      <c r="C104" s="15">
        <v>76900</v>
      </c>
      <c r="E104" t="s">
        <v>1967</v>
      </c>
    </row>
    <row r="105" spans="1:5" x14ac:dyDescent="0.25">
      <c r="A105">
        <v>243</v>
      </c>
      <c r="B105" s="17">
        <v>39857</v>
      </c>
      <c r="C105" s="15">
        <v>67600</v>
      </c>
      <c r="E105" t="s">
        <v>1911</v>
      </c>
    </row>
    <row r="106" spans="1:5" x14ac:dyDescent="0.25">
      <c r="A106">
        <v>372</v>
      </c>
      <c r="B106" s="17">
        <v>39857</v>
      </c>
      <c r="C106" s="15">
        <v>67600</v>
      </c>
      <c r="E106" t="s">
        <v>1952</v>
      </c>
    </row>
    <row r="107" spans="1:5" x14ac:dyDescent="0.25">
      <c r="A107">
        <v>38</v>
      </c>
      <c r="B107" s="17">
        <v>39856</v>
      </c>
      <c r="C107" s="15">
        <v>95000</v>
      </c>
      <c r="E107" t="s">
        <v>1911</v>
      </c>
    </row>
    <row r="108" spans="1:5" x14ac:dyDescent="0.25">
      <c r="A108">
        <v>113</v>
      </c>
      <c r="B108" s="17">
        <v>39856</v>
      </c>
      <c r="C108" s="15">
        <v>63900</v>
      </c>
      <c r="E108" t="s">
        <v>1921</v>
      </c>
    </row>
    <row r="109" spans="1:5" x14ac:dyDescent="0.25">
      <c r="A109">
        <v>279</v>
      </c>
      <c r="B109" s="17">
        <v>39843</v>
      </c>
      <c r="C109" s="15">
        <v>59900</v>
      </c>
      <c r="E109" t="s">
        <v>1935</v>
      </c>
    </row>
    <row r="110" spans="1:5" x14ac:dyDescent="0.25">
      <c r="A110">
        <v>192</v>
      </c>
      <c r="B110" s="17">
        <v>39841</v>
      </c>
      <c r="C110" s="15">
        <v>88101</v>
      </c>
      <c r="E110" t="s">
        <v>1911</v>
      </c>
    </row>
    <row r="111" spans="1:5" x14ac:dyDescent="0.25">
      <c r="A111">
        <v>194</v>
      </c>
      <c r="B111" s="17">
        <v>39841</v>
      </c>
      <c r="C111" s="15">
        <v>88101</v>
      </c>
      <c r="E111" t="s">
        <v>1911</v>
      </c>
    </row>
    <row r="112" spans="1:5" x14ac:dyDescent="0.25">
      <c r="A112">
        <v>426</v>
      </c>
      <c r="B112" s="17">
        <v>39818</v>
      </c>
      <c r="C112" s="15">
        <v>80655</v>
      </c>
      <c r="E112" t="s">
        <v>1968</v>
      </c>
    </row>
    <row r="113" spans="1:5" x14ac:dyDescent="0.25">
      <c r="A113">
        <v>398</v>
      </c>
      <c r="B113" s="17">
        <v>39793</v>
      </c>
      <c r="C113" s="15">
        <v>56610</v>
      </c>
      <c r="E113" t="s">
        <v>1936</v>
      </c>
    </row>
    <row r="114" spans="1:5" x14ac:dyDescent="0.25">
      <c r="A114">
        <v>397</v>
      </c>
      <c r="B114" s="17">
        <v>39792</v>
      </c>
      <c r="C114" s="15">
        <v>56610</v>
      </c>
      <c r="E114" t="s">
        <v>1911</v>
      </c>
    </row>
    <row r="115" spans="1:5" x14ac:dyDescent="0.25">
      <c r="A115">
        <v>223</v>
      </c>
      <c r="B115" s="17">
        <v>39786</v>
      </c>
      <c r="C115" s="15">
        <v>57600</v>
      </c>
      <c r="E115" t="s">
        <v>1911</v>
      </c>
    </row>
    <row r="116" spans="1:5" x14ac:dyDescent="0.25">
      <c r="A116">
        <v>205</v>
      </c>
      <c r="B116" s="17">
        <v>39784</v>
      </c>
      <c r="C116" s="15">
        <v>82500</v>
      </c>
      <c r="E116" t="s">
        <v>1931</v>
      </c>
    </row>
    <row r="117" spans="1:5" x14ac:dyDescent="0.25">
      <c r="A117">
        <v>55</v>
      </c>
      <c r="B117" s="17">
        <v>39777</v>
      </c>
      <c r="C117" s="15">
        <v>75000</v>
      </c>
      <c r="E117" t="s">
        <v>1917</v>
      </c>
    </row>
    <row r="118" spans="1:5" x14ac:dyDescent="0.25">
      <c r="A118">
        <v>56</v>
      </c>
      <c r="B118" s="17">
        <v>39743</v>
      </c>
      <c r="C118" s="15">
        <v>75000</v>
      </c>
      <c r="E118" t="s">
        <v>1915</v>
      </c>
    </row>
    <row r="119" spans="1:5" x14ac:dyDescent="0.25">
      <c r="A119">
        <v>257</v>
      </c>
      <c r="B119" s="17">
        <v>39743</v>
      </c>
      <c r="C119" s="15">
        <v>67600</v>
      </c>
      <c r="E119" t="s">
        <v>1934</v>
      </c>
    </row>
    <row r="120" spans="1:5" x14ac:dyDescent="0.25">
      <c r="A120">
        <v>332</v>
      </c>
      <c r="B120" s="17">
        <v>39731</v>
      </c>
      <c r="C120" s="15">
        <v>57600</v>
      </c>
      <c r="E120" t="s">
        <v>1940</v>
      </c>
    </row>
    <row r="121" spans="1:5" x14ac:dyDescent="0.25">
      <c r="A121">
        <v>360</v>
      </c>
      <c r="B121" s="17">
        <v>39731</v>
      </c>
      <c r="C121" s="15">
        <v>57600</v>
      </c>
      <c r="E121" t="s">
        <v>1950</v>
      </c>
    </row>
    <row r="122" spans="1:5" x14ac:dyDescent="0.25">
      <c r="A122">
        <v>356</v>
      </c>
      <c r="B122" s="17">
        <v>39729</v>
      </c>
      <c r="C122" s="15">
        <v>82400</v>
      </c>
      <c r="E122" s="140" t="s">
        <v>1948</v>
      </c>
    </row>
    <row r="123" spans="1:5" x14ac:dyDescent="0.25">
      <c r="A123">
        <v>405</v>
      </c>
      <c r="B123" s="17">
        <v>39724</v>
      </c>
      <c r="C123" s="15">
        <v>75000</v>
      </c>
      <c r="E123" t="s">
        <v>1950</v>
      </c>
    </row>
    <row r="124" spans="1:5" x14ac:dyDescent="0.25">
      <c r="A124">
        <v>27</v>
      </c>
      <c r="B124" s="17">
        <v>39723</v>
      </c>
      <c r="C124" s="15">
        <v>84600</v>
      </c>
      <c r="E124" t="s">
        <v>1911</v>
      </c>
    </row>
    <row r="125" spans="1:5" x14ac:dyDescent="0.25">
      <c r="A125">
        <v>427</v>
      </c>
      <c r="B125" s="17">
        <v>39723</v>
      </c>
      <c r="C125" s="15">
        <v>77600</v>
      </c>
      <c r="E125" t="s">
        <v>1969</v>
      </c>
    </row>
    <row r="126" spans="1:5" x14ac:dyDescent="0.25">
      <c r="A126">
        <v>166</v>
      </c>
      <c r="B126" s="17">
        <v>39722</v>
      </c>
      <c r="C126" s="15">
        <v>84600</v>
      </c>
      <c r="E126" t="s">
        <v>1911</v>
      </c>
    </row>
    <row r="127" spans="1:5" x14ac:dyDescent="0.25">
      <c r="A127">
        <v>348</v>
      </c>
      <c r="B127" s="17">
        <v>39722</v>
      </c>
      <c r="C127" s="15">
        <v>57600</v>
      </c>
      <c r="E127" t="s">
        <v>1945</v>
      </c>
    </row>
    <row r="128" spans="1:5" x14ac:dyDescent="0.25">
      <c r="A128">
        <v>359</v>
      </c>
      <c r="B128" s="17">
        <v>39706</v>
      </c>
      <c r="C128" s="15">
        <v>57600</v>
      </c>
      <c r="E128" t="s">
        <v>1911</v>
      </c>
    </row>
    <row r="129" spans="1:5" x14ac:dyDescent="0.25">
      <c r="A129">
        <v>417</v>
      </c>
      <c r="B129" s="17">
        <v>39706</v>
      </c>
      <c r="C129" s="15">
        <v>83900</v>
      </c>
      <c r="E129" t="s">
        <v>1911</v>
      </c>
    </row>
    <row r="130" spans="1:5" x14ac:dyDescent="0.25">
      <c r="A130">
        <v>362</v>
      </c>
      <c r="B130" s="17">
        <v>39643</v>
      </c>
      <c r="C130" s="15">
        <v>62320</v>
      </c>
      <c r="E130" t="s">
        <v>1911</v>
      </c>
    </row>
    <row r="131" spans="1:5" x14ac:dyDescent="0.25">
      <c r="A131">
        <v>422</v>
      </c>
      <c r="B131" s="17">
        <v>39602</v>
      </c>
      <c r="C131" s="15">
        <v>80370</v>
      </c>
      <c r="E131" t="s">
        <v>1931</v>
      </c>
    </row>
    <row r="132" spans="1:5" x14ac:dyDescent="0.25">
      <c r="A132">
        <v>126</v>
      </c>
      <c r="B132" s="17">
        <v>39597</v>
      </c>
      <c r="C132" s="15">
        <v>61320</v>
      </c>
      <c r="E132" t="s">
        <v>1923</v>
      </c>
    </row>
    <row r="133" spans="1:5" x14ac:dyDescent="0.25">
      <c r="A133">
        <v>127</v>
      </c>
      <c r="B133" s="17">
        <v>39597</v>
      </c>
      <c r="C133" s="15">
        <v>61320</v>
      </c>
      <c r="E133" t="s">
        <v>1922</v>
      </c>
    </row>
    <row r="134" spans="1:5" x14ac:dyDescent="0.25">
      <c r="A134">
        <v>162</v>
      </c>
      <c r="B134" s="17">
        <v>39597</v>
      </c>
      <c r="C134" s="15">
        <v>50500</v>
      </c>
      <c r="E134" t="s">
        <v>1922</v>
      </c>
    </row>
    <row r="135" spans="1:5" x14ac:dyDescent="0.25">
      <c r="A135">
        <v>286</v>
      </c>
      <c r="B135" s="17">
        <v>39597</v>
      </c>
      <c r="C135" s="15">
        <v>54720</v>
      </c>
      <c r="E135" t="s">
        <v>1936</v>
      </c>
    </row>
    <row r="136" spans="1:5" x14ac:dyDescent="0.25">
      <c r="A136">
        <v>433</v>
      </c>
      <c r="B136" s="17">
        <v>39597</v>
      </c>
      <c r="C136" s="15">
        <v>62320</v>
      </c>
      <c r="E136" t="s">
        <v>1946</v>
      </c>
    </row>
    <row r="137" spans="1:5" x14ac:dyDescent="0.25">
      <c r="A137">
        <v>280</v>
      </c>
      <c r="B137" s="17">
        <v>39573</v>
      </c>
      <c r="C137" s="15">
        <v>45100</v>
      </c>
      <c r="E137" t="s">
        <v>1922</v>
      </c>
    </row>
    <row r="138" spans="1:5" x14ac:dyDescent="0.25">
      <c r="A138">
        <v>331</v>
      </c>
      <c r="B138" s="17">
        <v>39570</v>
      </c>
      <c r="C138" s="15">
        <v>52000</v>
      </c>
      <c r="E138" t="s">
        <v>1922</v>
      </c>
    </row>
    <row r="139" spans="1:5" x14ac:dyDescent="0.25">
      <c r="A139">
        <v>418</v>
      </c>
      <c r="B139" s="17">
        <v>39570</v>
      </c>
      <c r="C139" s="15">
        <v>74000</v>
      </c>
      <c r="E139" t="s">
        <v>1946</v>
      </c>
    </row>
    <row r="140" spans="1:5" x14ac:dyDescent="0.25">
      <c r="A140">
        <v>423</v>
      </c>
      <c r="B140" s="17">
        <v>39556</v>
      </c>
      <c r="C140" s="15">
        <v>80370</v>
      </c>
      <c r="E140" t="s">
        <v>1968</v>
      </c>
    </row>
    <row r="141" spans="1:5" x14ac:dyDescent="0.25">
      <c r="A141">
        <v>333</v>
      </c>
      <c r="B141" s="17">
        <v>39531</v>
      </c>
      <c r="C141" s="15">
        <v>54720</v>
      </c>
      <c r="E141" t="s">
        <v>1936</v>
      </c>
    </row>
    <row r="142" spans="1:5" x14ac:dyDescent="0.25">
      <c r="A142">
        <v>326</v>
      </c>
      <c r="B142" s="17">
        <v>39521</v>
      </c>
      <c r="C142" s="15">
        <v>51000</v>
      </c>
      <c r="E142" t="s">
        <v>1911</v>
      </c>
    </row>
    <row r="143" spans="1:5" x14ac:dyDescent="0.25">
      <c r="A143">
        <v>140</v>
      </c>
      <c r="B143" s="17">
        <v>39520</v>
      </c>
      <c r="C143" s="15">
        <v>62320</v>
      </c>
      <c r="E143" t="s">
        <v>1910</v>
      </c>
    </row>
    <row r="144" spans="1:5" x14ac:dyDescent="0.25">
      <c r="A144">
        <v>128</v>
      </c>
      <c r="B144" s="17">
        <v>39514</v>
      </c>
      <c r="C144" s="15">
        <v>61320</v>
      </c>
      <c r="E144" t="s">
        <v>1910</v>
      </c>
    </row>
    <row r="145" spans="1:5" x14ac:dyDescent="0.25">
      <c r="A145">
        <v>129</v>
      </c>
      <c r="B145" s="17">
        <v>39514</v>
      </c>
      <c r="C145" s="15">
        <v>62320</v>
      </c>
      <c r="E145" t="s">
        <v>1922</v>
      </c>
    </row>
    <row r="146" spans="1:5" x14ac:dyDescent="0.25">
      <c r="A146">
        <v>334</v>
      </c>
      <c r="B146" s="17">
        <v>39513</v>
      </c>
      <c r="C146" s="15">
        <v>50500</v>
      </c>
      <c r="E146" t="s">
        <v>1941</v>
      </c>
    </row>
    <row r="147" spans="1:5" x14ac:dyDescent="0.25">
      <c r="A147">
        <v>321</v>
      </c>
      <c r="B147" s="17">
        <v>39512</v>
      </c>
      <c r="C147" s="15">
        <v>45100</v>
      </c>
      <c r="E147" t="s">
        <v>1911</v>
      </c>
    </row>
    <row r="148" spans="1:5" x14ac:dyDescent="0.25">
      <c r="A148">
        <v>368</v>
      </c>
      <c r="B148" s="17">
        <v>39506</v>
      </c>
      <c r="C148" s="15">
        <v>67600</v>
      </c>
      <c r="E148" t="s">
        <v>1911</v>
      </c>
    </row>
    <row r="149" spans="1:5" x14ac:dyDescent="0.25">
      <c r="A149">
        <v>379</v>
      </c>
      <c r="B149" s="17">
        <v>39485</v>
      </c>
      <c r="C149" s="15">
        <v>65600</v>
      </c>
      <c r="E149" t="s">
        <v>1931</v>
      </c>
    </row>
    <row r="150" spans="1:5" x14ac:dyDescent="0.25">
      <c r="A150">
        <v>380</v>
      </c>
      <c r="B150" s="17">
        <v>39479</v>
      </c>
      <c r="C150" s="15">
        <v>61800</v>
      </c>
      <c r="E150" t="s">
        <v>1945</v>
      </c>
    </row>
    <row r="151" spans="1:5" x14ac:dyDescent="0.25">
      <c r="A151">
        <v>393</v>
      </c>
      <c r="B151" s="17">
        <v>39471</v>
      </c>
      <c r="C151" s="15">
        <v>61300</v>
      </c>
      <c r="E151" t="s">
        <v>1911</v>
      </c>
    </row>
    <row r="154" spans="1:5" x14ac:dyDescent="0.25">
      <c r="A154" t="s">
        <v>1980</v>
      </c>
    </row>
    <row r="156" spans="1:5" x14ac:dyDescent="0.25">
      <c r="A156">
        <v>165</v>
      </c>
    </row>
    <row r="157" spans="1:5" x14ac:dyDescent="0.25">
      <c r="A157">
        <v>183</v>
      </c>
    </row>
    <row r="158" spans="1:5" x14ac:dyDescent="0.25">
      <c r="A158">
        <v>184</v>
      </c>
    </row>
    <row r="159" spans="1:5" x14ac:dyDescent="0.25">
      <c r="A159">
        <v>187</v>
      </c>
    </row>
    <row r="160" spans="1:5" x14ac:dyDescent="0.25">
      <c r="A160">
        <v>193</v>
      </c>
    </row>
    <row r="161" spans="1:1" x14ac:dyDescent="0.25">
      <c r="A161">
        <v>300</v>
      </c>
    </row>
    <row r="162" spans="1:1" x14ac:dyDescent="0.25">
      <c r="A162">
        <v>301</v>
      </c>
    </row>
    <row r="163" spans="1:1" x14ac:dyDescent="0.25">
      <c r="A163">
        <v>447</v>
      </c>
    </row>
    <row r="164" spans="1:1" x14ac:dyDescent="0.25">
      <c r="A164">
        <v>448</v>
      </c>
    </row>
  </sheetData>
  <hyperlinks>
    <hyperlink ref="B95" r:id="rId1" display="http://assessor.yumacountyaz.gov/assessor/taxweb/account.jsp?accountNum=R0085520&amp;doc=DOCCTRANSR0085520200911191003"/>
    <hyperlink ref="C95" r:id="rId2" display="http://assessor.yumacountyaz.gov/assessor/taxweb/account.jsp?accountNum=R0085520&amp;doc=DOCCTRANSR0085520200911191003"/>
    <hyperlink ref="E95" r:id="rId3" display="http://assessor.yumacountyaz.gov/assessor/taxweb/account.jsp?accountNum=R0085520&amp;doc=DOCCTRANSR0085520200911191003"/>
    <hyperlink ref="E122" r:id="rId4" display="http://assessor.yumacountyaz.gov/assessor/taxweb/account.jsp?accountNum=R0085520&amp;doc=DOCCTRANSR0085520200911191003"/>
  </hyperlinks>
  <pageMargins left="0.7" right="0.7" top="0.75" bottom="0.75" header="0.3" footer="0.3"/>
  <pageSetup orientation="portrait" horizontalDpi="0" verticalDpi="0" r:id="rId5"/>
  <drawing r:id="rId6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sqref="A1:B16"/>
    </sheetView>
  </sheetViews>
  <sheetFormatPr defaultRowHeight="15" x14ac:dyDescent="0.25"/>
  <cols>
    <col min="1" max="1" width="40.7109375" style="60" customWidth="1"/>
    <col min="2" max="2" width="19.5703125" customWidth="1"/>
  </cols>
  <sheetData>
    <row r="1" spans="1:2" x14ac:dyDescent="0.25">
      <c r="A1" s="60" t="s">
        <v>19</v>
      </c>
      <c r="B1" t="s">
        <v>21</v>
      </c>
    </row>
    <row r="2" spans="1:2" x14ac:dyDescent="0.25">
      <c r="A2" s="61" t="s">
        <v>734</v>
      </c>
      <c r="B2" t="s">
        <v>103</v>
      </c>
    </row>
    <row r="3" spans="1:2" x14ac:dyDescent="0.25">
      <c r="A3" s="60" t="s">
        <v>247</v>
      </c>
      <c r="B3" t="s">
        <v>103</v>
      </c>
    </row>
    <row r="4" spans="1:2" x14ac:dyDescent="0.25">
      <c r="A4" s="60" t="s">
        <v>104</v>
      </c>
      <c r="B4" t="s">
        <v>105</v>
      </c>
    </row>
    <row r="5" spans="1:2" x14ac:dyDescent="0.25">
      <c r="A5" s="60" t="s">
        <v>899</v>
      </c>
      <c r="B5" t="s">
        <v>105</v>
      </c>
    </row>
    <row r="6" spans="1:2" ht="16.5" customHeight="1" x14ac:dyDescent="0.25">
      <c r="A6" s="61" t="s">
        <v>586</v>
      </c>
      <c r="B6" t="s">
        <v>106</v>
      </c>
    </row>
    <row r="7" spans="1:2" x14ac:dyDescent="0.25">
      <c r="A7" s="60" t="s">
        <v>112</v>
      </c>
      <c r="B7" t="s">
        <v>107</v>
      </c>
    </row>
    <row r="8" spans="1:2" x14ac:dyDescent="0.25">
      <c r="A8" s="60" t="s">
        <v>108</v>
      </c>
      <c r="B8" t="s">
        <v>992</v>
      </c>
    </row>
    <row r="9" spans="1:2" x14ac:dyDescent="0.25">
      <c r="A9" s="60" t="s">
        <v>109</v>
      </c>
      <c r="B9" t="s">
        <v>110</v>
      </c>
    </row>
    <row r="10" spans="1:2" x14ac:dyDescent="0.25">
      <c r="A10" s="60" t="s">
        <v>735</v>
      </c>
      <c r="B10" t="s">
        <v>111</v>
      </c>
    </row>
    <row r="11" spans="1:2" x14ac:dyDescent="0.25">
      <c r="A11" s="60" t="s">
        <v>113</v>
      </c>
      <c r="B11" t="s">
        <v>114</v>
      </c>
    </row>
    <row r="12" spans="1:2" x14ac:dyDescent="0.25">
      <c r="A12" s="60" t="s">
        <v>115</v>
      </c>
      <c r="B12" t="s">
        <v>116</v>
      </c>
    </row>
    <row r="13" spans="1:2" x14ac:dyDescent="0.25">
      <c r="A13" s="60" t="s">
        <v>122</v>
      </c>
      <c r="B13" t="s">
        <v>116</v>
      </c>
    </row>
    <row r="14" spans="1:2" x14ac:dyDescent="0.25">
      <c r="A14" s="60" t="s">
        <v>733</v>
      </c>
      <c r="B14" t="s">
        <v>117</v>
      </c>
    </row>
    <row r="15" spans="1:2" x14ac:dyDescent="0.25">
      <c r="A15" s="60" t="s">
        <v>118</v>
      </c>
      <c r="B15" t="s">
        <v>119</v>
      </c>
    </row>
    <row r="16" spans="1:2" x14ac:dyDescent="0.25">
      <c r="A16" s="60" t="s">
        <v>121</v>
      </c>
      <c r="B1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topLeftCell="T15" workbookViewId="0">
      <selection activeCell="AE6" sqref="AE6"/>
    </sheetView>
  </sheetViews>
  <sheetFormatPr defaultRowHeight="15" x14ac:dyDescent="0.25"/>
  <cols>
    <col min="1" max="1" width="41.5703125" customWidth="1"/>
    <col min="2" max="2" width="13.5703125" customWidth="1"/>
    <col min="3" max="3" width="11.7109375" customWidth="1"/>
    <col min="4" max="4" width="11.5703125" customWidth="1"/>
    <col min="8" max="8" width="12" customWidth="1"/>
    <col min="19" max="19" width="39.5703125" customWidth="1"/>
    <col min="20" max="20" width="11.140625" customWidth="1"/>
    <col min="22" max="22" width="12" customWidth="1"/>
    <col min="25" max="25" width="11.5703125" bestFit="1" customWidth="1"/>
  </cols>
  <sheetData>
    <row r="1" spans="1:38" ht="60" x14ac:dyDescent="0.25">
      <c r="A1" t="s">
        <v>881</v>
      </c>
      <c r="B1" s="7" t="s">
        <v>882</v>
      </c>
      <c r="C1" s="7" t="s">
        <v>883</v>
      </c>
      <c r="D1" s="7" t="s">
        <v>884</v>
      </c>
      <c r="E1" s="7" t="s">
        <v>885</v>
      </c>
      <c r="F1" s="7" t="s">
        <v>905</v>
      </c>
      <c r="G1" s="7" t="s">
        <v>886</v>
      </c>
      <c r="H1" s="7" t="s">
        <v>888</v>
      </c>
      <c r="I1" s="7" t="s">
        <v>889</v>
      </c>
      <c r="J1" s="7" t="s">
        <v>673</v>
      </c>
      <c r="K1" s="7" t="s">
        <v>887</v>
      </c>
      <c r="M1" s="7" t="s">
        <v>673</v>
      </c>
      <c r="N1" s="7" t="s">
        <v>885</v>
      </c>
      <c r="P1" s="7" t="s">
        <v>673</v>
      </c>
      <c r="Q1" s="7" t="s">
        <v>886</v>
      </c>
      <c r="R1" s="7"/>
      <c r="S1" s="178" t="s">
        <v>881</v>
      </c>
      <c r="T1" s="175" t="s">
        <v>887</v>
      </c>
      <c r="U1" s="175" t="s">
        <v>2043</v>
      </c>
      <c r="V1" s="187" t="s">
        <v>2053</v>
      </c>
      <c r="X1" s="61" t="s">
        <v>905</v>
      </c>
      <c r="Y1" s="61" t="s">
        <v>1004</v>
      </c>
    </row>
    <row r="2" spans="1:38" x14ac:dyDescent="0.25">
      <c r="A2" s="60" t="s">
        <v>492</v>
      </c>
      <c r="D2" s="15">
        <v>1900</v>
      </c>
      <c r="F2" s="15">
        <v>87737</v>
      </c>
      <c r="H2" s="14" t="s">
        <v>495</v>
      </c>
      <c r="I2" s="4">
        <v>1</v>
      </c>
      <c r="S2" s="102"/>
      <c r="T2" s="191"/>
      <c r="U2" s="102"/>
      <c r="V2" s="169"/>
      <c r="X2" s="60"/>
      <c r="Y2" s="60"/>
    </row>
    <row r="3" spans="1:38" x14ac:dyDescent="0.25">
      <c r="A3" s="60" t="s">
        <v>19</v>
      </c>
      <c r="B3" s="15">
        <v>67116</v>
      </c>
      <c r="C3" s="24">
        <f>59900/(35*70)</f>
        <v>24.448979591836736</v>
      </c>
      <c r="D3" s="49">
        <f>6*600</f>
        <v>3600</v>
      </c>
      <c r="E3" s="16">
        <v>192000</v>
      </c>
      <c r="F3" s="12">
        <v>234752</v>
      </c>
      <c r="G3" s="8">
        <v>1300</v>
      </c>
      <c r="H3" s="10" t="s">
        <v>162</v>
      </c>
      <c r="I3" s="4">
        <v>13</v>
      </c>
      <c r="J3" s="15">
        <v>67116</v>
      </c>
      <c r="K3" s="49">
        <f>6*600</f>
        <v>3600</v>
      </c>
      <c r="M3" s="15">
        <v>67116</v>
      </c>
      <c r="N3" s="16">
        <v>192000</v>
      </c>
      <c r="P3" s="15">
        <v>67116</v>
      </c>
      <c r="Q3" s="8">
        <v>1300</v>
      </c>
      <c r="R3" s="8"/>
      <c r="S3" s="102" t="s">
        <v>19</v>
      </c>
      <c r="T3" s="192">
        <f>6*600</f>
        <v>3600</v>
      </c>
      <c r="U3" s="179">
        <f>59900/(35*70)</f>
        <v>24.448979591836736</v>
      </c>
      <c r="V3" s="188"/>
      <c r="X3" s="12">
        <v>234752</v>
      </c>
      <c r="Y3" s="15">
        <v>67116</v>
      </c>
      <c r="AK3" s="107"/>
      <c r="AL3" s="108"/>
    </row>
    <row r="4" spans="1:38" ht="14.25" customHeight="1" x14ac:dyDescent="0.25">
      <c r="A4" s="100" t="s">
        <v>734</v>
      </c>
      <c r="B4" s="108">
        <v>25300</v>
      </c>
      <c r="C4" s="109">
        <v>8.1612903225806459</v>
      </c>
      <c r="D4" s="49">
        <v>3117</v>
      </c>
      <c r="E4" s="15">
        <v>118750</v>
      </c>
      <c r="F4" s="15">
        <v>133723</v>
      </c>
      <c r="G4" s="15">
        <v>912</v>
      </c>
      <c r="H4" s="14" t="s">
        <v>180</v>
      </c>
      <c r="I4" s="4">
        <v>10</v>
      </c>
      <c r="K4" s="49"/>
      <c r="N4" s="15"/>
      <c r="Q4" s="15"/>
      <c r="R4" s="15"/>
      <c r="S4" s="102" t="s">
        <v>734</v>
      </c>
      <c r="T4" s="49"/>
      <c r="U4" s="194"/>
      <c r="V4" s="189" t="s">
        <v>2051</v>
      </c>
      <c r="X4" s="15">
        <v>133723</v>
      </c>
      <c r="Y4" s="58">
        <v>25300</v>
      </c>
      <c r="Z4" s="189"/>
      <c r="AK4" s="109"/>
      <c r="AL4" s="60"/>
    </row>
    <row r="5" spans="1:38" x14ac:dyDescent="0.25">
      <c r="A5" s="60" t="s">
        <v>247</v>
      </c>
      <c r="B5" s="15">
        <v>20548</v>
      </c>
      <c r="C5" s="24">
        <v>10.674285714285714</v>
      </c>
      <c r="D5" s="15">
        <f>350*6</f>
        <v>2100</v>
      </c>
      <c r="E5" s="15">
        <v>118750</v>
      </c>
      <c r="F5" s="15">
        <v>133723</v>
      </c>
      <c r="G5" s="15">
        <v>912</v>
      </c>
      <c r="H5" s="14" t="s">
        <v>180</v>
      </c>
      <c r="I5" s="4">
        <v>10</v>
      </c>
      <c r="J5" s="15">
        <v>20548</v>
      </c>
      <c r="K5" s="15">
        <f>350*6</f>
        <v>2100</v>
      </c>
      <c r="M5" s="15">
        <v>20548</v>
      </c>
      <c r="N5" s="15">
        <v>118750</v>
      </c>
      <c r="P5" s="15">
        <v>20548</v>
      </c>
      <c r="Q5" s="15">
        <v>912</v>
      </c>
      <c r="R5" s="15"/>
      <c r="S5" s="102" t="s">
        <v>247</v>
      </c>
      <c r="T5" s="193">
        <f>350*6</f>
        <v>2100</v>
      </c>
      <c r="U5" s="179">
        <v>10.674285714285714</v>
      </c>
      <c r="V5" s="188"/>
      <c r="X5" s="15">
        <v>133723</v>
      </c>
      <c r="Y5" s="15">
        <v>20548</v>
      </c>
      <c r="AK5" s="107"/>
      <c r="AL5" s="108"/>
    </row>
    <row r="6" spans="1:38" x14ac:dyDescent="0.25">
      <c r="A6" s="60" t="s">
        <v>104</v>
      </c>
      <c r="B6" s="15">
        <v>52455.128205128203</v>
      </c>
      <c r="C6" s="39">
        <v>17.100794689995826</v>
      </c>
      <c r="D6" s="108">
        <f>400*6</f>
        <v>2400</v>
      </c>
      <c r="E6" s="15">
        <v>79000</v>
      </c>
      <c r="F6" s="15">
        <v>97442</v>
      </c>
      <c r="G6" s="15">
        <v>900</v>
      </c>
      <c r="H6" s="14" t="s">
        <v>181</v>
      </c>
      <c r="I6" s="4">
        <v>12</v>
      </c>
      <c r="J6" s="15"/>
      <c r="K6" s="15"/>
      <c r="M6" s="15">
        <v>52455.128205128203</v>
      </c>
      <c r="N6" s="15">
        <v>79000</v>
      </c>
      <c r="P6" s="15">
        <v>52455.128205128203</v>
      </c>
      <c r="Q6" s="15">
        <v>900</v>
      </c>
      <c r="R6" s="15"/>
      <c r="S6" s="102" t="s">
        <v>104</v>
      </c>
      <c r="T6" s="193">
        <v>2400</v>
      </c>
      <c r="U6" s="186">
        <v>17.100794689995826</v>
      </c>
      <c r="V6" s="190"/>
      <c r="X6" s="15"/>
      <c r="Y6" s="15"/>
      <c r="Z6" s="190" t="s">
        <v>2051</v>
      </c>
      <c r="AK6" s="109"/>
      <c r="AL6" s="108"/>
    </row>
    <row r="7" spans="1:38" x14ac:dyDescent="0.25">
      <c r="A7" s="60" t="s">
        <v>899</v>
      </c>
      <c r="B7" s="15">
        <v>26382.608695652172</v>
      </c>
      <c r="C7" s="24">
        <v>10.709835469534859</v>
      </c>
      <c r="D7" s="50">
        <v>2982</v>
      </c>
      <c r="E7" s="15">
        <v>79000</v>
      </c>
      <c r="F7" s="15">
        <v>97442</v>
      </c>
      <c r="G7" s="15">
        <v>900</v>
      </c>
      <c r="H7" s="14" t="s">
        <v>181</v>
      </c>
      <c r="I7" s="4">
        <v>12</v>
      </c>
      <c r="J7" s="15">
        <v>26382.608695652172</v>
      </c>
      <c r="K7" s="50">
        <v>2982</v>
      </c>
      <c r="M7" s="15">
        <v>26382.608695652172</v>
      </c>
      <c r="N7" s="15">
        <v>79000</v>
      </c>
      <c r="P7" s="15">
        <v>26382.608695652172</v>
      </c>
      <c r="Q7" s="15">
        <v>900</v>
      </c>
      <c r="R7" s="15"/>
      <c r="S7" s="102" t="s">
        <v>899</v>
      </c>
      <c r="T7" s="193">
        <v>2982</v>
      </c>
      <c r="U7" s="179">
        <f>10.7098354695349+4</f>
        <v>14.7098354695349</v>
      </c>
      <c r="V7" s="188"/>
      <c r="X7" s="15">
        <v>97442</v>
      </c>
      <c r="Y7" s="15">
        <v>26382.608695652172</v>
      </c>
      <c r="AK7" s="107"/>
      <c r="AL7" s="108"/>
    </row>
    <row r="8" spans="1:38" ht="13.5" customHeight="1" x14ac:dyDescent="0.25">
      <c r="A8" s="100" t="s">
        <v>586</v>
      </c>
      <c r="B8" s="15">
        <v>23045.363636363636</v>
      </c>
      <c r="C8" s="24">
        <v>9.9269281224913364</v>
      </c>
      <c r="D8" s="50">
        <f>350*6</f>
        <v>2100</v>
      </c>
      <c r="E8" s="15">
        <v>142750</v>
      </c>
      <c r="F8" s="15">
        <v>154819</v>
      </c>
      <c r="G8" s="15">
        <v>1045</v>
      </c>
      <c r="H8" s="14" t="s">
        <v>181</v>
      </c>
      <c r="I8" s="4">
        <v>12</v>
      </c>
      <c r="J8" s="15">
        <v>23045.363636363636</v>
      </c>
      <c r="K8" s="50">
        <f>350*6</f>
        <v>2100</v>
      </c>
      <c r="M8" s="15">
        <v>23045.363636363636</v>
      </c>
      <c r="N8" s="15">
        <v>142750</v>
      </c>
      <c r="P8" s="15">
        <v>23045.363636363636</v>
      </c>
      <c r="Q8" s="15">
        <v>1045</v>
      </c>
      <c r="R8" s="15"/>
      <c r="S8" s="102" t="s">
        <v>586</v>
      </c>
      <c r="T8" s="193">
        <f>350*6</f>
        <v>2100</v>
      </c>
      <c r="U8" s="179">
        <v>9.9269281224913364</v>
      </c>
      <c r="V8" s="188"/>
      <c r="X8" s="15">
        <v>154819</v>
      </c>
      <c r="Y8" s="15">
        <v>23045.363636363636</v>
      </c>
      <c r="AK8" s="107"/>
      <c r="AL8" s="108"/>
    </row>
    <row r="9" spans="1:38" x14ac:dyDescent="0.25">
      <c r="A9" s="60" t="s">
        <v>112</v>
      </c>
      <c r="B9" s="15">
        <v>58539.42105263158</v>
      </c>
      <c r="C9" s="39">
        <v>20.179851601877694</v>
      </c>
      <c r="D9" s="58">
        <f>600*6</f>
        <v>3600</v>
      </c>
      <c r="E9" s="15">
        <v>204700</v>
      </c>
      <c r="F9" s="15">
        <v>243266</v>
      </c>
      <c r="G9" s="15">
        <v>1045</v>
      </c>
      <c r="H9" s="14" t="s">
        <v>181</v>
      </c>
      <c r="I9" s="4">
        <v>12</v>
      </c>
      <c r="J9" s="15">
        <v>58539.42105263158</v>
      </c>
      <c r="K9" s="58">
        <f>600*6</f>
        <v>3600</v>
      </c>
      <c r="M9" s="15">
        <v>58539.42105263158</v>
      </c>
      <c r="N9" s="15">
        <v>204700</v>
      </c>
      <c r="P9" s="15">
        <v>58539.42105263158</v>
      </c>
      <c r="Q9" s="15">
        <v>1045</v>
      </c>
      <c r="R9" s="15"/>
      <c r="S9" s="102" t="s">
        <v>112</v>
      </c>
      <c r="T9" s="192">
        <f>600*6</f>
        <v>3600</v>
      </c>
      <c r="U9" s="180">
        <v>20.179851601877694</v>
      </c>
      <c r="V9" s="189"/>
      <c r="X9" s="15">
        <v>243266</v>
      </c>
      <c r="Y9" s="15">
        <v>58539.42105263158</v>
      </c>
      <c r="AK9" s="109"/>
      <c r="AL9" s="108"/>
    </row>
    <row r="10" spans="1:38" x14ac:dyDescent="0.25">
      <c r="A10" s="60" t="s">
        <v>108</v>
      </c>
      <c r="B10" s="15">
        <v>42000</v>
      </c>
      <c r="C10" s="24">
        <v>20</v>
      </c>
      <c r="D10" s="62" t="s">
        <v>96</v>
      </c>
      <c r="E10" s="15">
        <v>210000</v>
      </c>
      <c r="F10" s="15">
        <v>195612</v>
      </c>
      <c r="G10" s="15">
        <v>1300</v>
      </c>
      <c r="H10" s="14" t="s">
        <v>163</v>
      </c>
      <c r="I10" s="4">
        <v>9</v>
      </c>
      <c r="J10" s="15"/>
      <c r="K10" s="15"/>
      <c r="M10" s="15">
        <v>42000</v>
      </c>
      <c r="N10" s="15">
        <v>210000</v>
      </c>
      <c r="P10" s="15">
        <v>42000</v>
      </c>
      <c r="Q10" s="15">
        <v>1300</v>
      </c>
      <c r="R10" s="15"/>
      <c r="S10" s="102" t="s">
        <v>108</v>
      </c>
      <c r="T10" s="193"/>
      <c r="U10" s="179"/>
      <c r="V10" s="188" t="s">
        <v>96</v>
      </c>
      <c r="X10" s="15">
        <v>195612</v>
      </c>
      <c r="Y10" s="15">
        <v>42000</v>
      </c>
      <c r="AK10" s="107"/>
      <c r="AL10" s="108"/>
    </row>
    <row r="11" spans="1:38" x14ac:dyDescent="0.25">
      <c r="A11" s="60" t="s">
        <v>109</v>
      </c>
      <c r="B11" s="15">
        <v>31460.784313725489</v>
      </c>
      <c r="C11" s="39">
        <v>5.4219635990078601</v>
      </c>
      <c r="D11" s="183" t="s">
        <v>96</v>
      </c>
      <c r="E11" s="15">
        <v>47000</v>
      </c>
      <c r="F11" s="15">
        <v>101198</v>
      </c>
      <c r="G11" s="15">
        <v>831</v>
      </c>
      <c r="H11" s="14" t="s">
        <v>188</v>
      </c>
      <c r="I11" s="4">
        <v>4</v>
      </c>
      <c r="J11" s="15"/>
      <c r="K11" s="15"/>
      <c r="M11" s="15">
        <v>31460.784313725489</v>
      </c>
      <c r="N11" s="15">
        <v>47000</v>
      </c>
      <c r="P11" s="15">
        <v>31460.784313725489</v>
      </c>
      <c r="Q11" s="15">
        <v>831</v>
      </c>
      <c r="R11" s="15"/>
      <c r="S11" s="102" t="s">
        <v>109</v>
      </c>
      <c r="T11" s="193"/>
      <c r="U11" s="180"/>
      <c r="V11" s="189" t="s">
        <v>2054</v>
      </c>
      <c r="X11" s="15">
        <v>101198</v>
      </c>
      <c r="Y11" s="15">
        <v>31460.784313725489</v>
      </c>
      <c r="AK11" s="109"/>
      <c r="AL11" s="108"/>
    </row>
    <row r="12" spans="1:38" x14ac:dyDescent="0.25">
      <c r="A12" s="101" t="s">
        <v>735</v>
      </c>
      <c r="B12" s="15">
        <v>48500</v>
      </c>
      <c r="C12" s="24">
        <v>15.16</v>
      </c>
      <c r="D12" s="15">
        <f>395*6</f>
        <v>2370</v>
      </c>
      <c r="E12" s="15">
        <v>102000</v>
      </c>
      <c r="F12" s="21">
        <v>242037</v>
      </c>
      <c r="G12" s="15">
        <v>1850</v>
      </c>
      <c r="H12" s="14" t="s">
        <v>495</v>
      </c>
      <c r="I12" s="4">
        <v>1</v>
      </c>
      <c r="J12" s="15">
        <v>48500</v>
      </c>
      <c r="K12" s="15">
        <f>395*6</f>
        <v>2370</v>
      </c>
      <c r="M12" s="15">
        <v>48500</v>
      </c>
      <c r="N12" s="15">
        <v>102000</v>
      </c>
      <c r="P12" s="15"/>
      <c r="Q12" s="15"/>
      <c r="R12" s="15"/>
      <c r="S12" s="102" t="s">
        <v>735</v>
      </c>
      <c r="T12" s="193">
        <f>395*6</f>
        <v>2370</v>
      </c>
      <c r="U12" s="179">
        <v>15.16</v>
      </c>
      <c r="V12" s="188"/>
      <c r="X12" s="21">
        <v>242037</v>
      </c>
      <c r="Y12" s="15">
        <v>48500</v>
      </c>
      <c r="AK12" s="107"/>
      <c r="AL12" s="108"/>
    </row>
    <row r="13" spans="1:38" x14ac:dyDescent="0.25">
      <c r="A13" s="60" t="s">
        <v>113</v>
      </c>
      <c r="B13" s="15">
        <v>32450</v>
      </c>
      <c r="C13" s="24">
        <v>19.31547619047619</v>
      </c>
      <c r="D13" s="15">
        <v>2950</v>
      </c>
      <c r="E13" s="15">
        <v>150000</v>
      </c>
      <c r="F13" s="15">
        <v>120691</v>
      </c>
      <c r="G13" s="15">
        <v>1050</v>
      </c>
      <c r="H13" s="14" t="s">
        <v>181</v>
      </c>
      <c r="I13" s="4">
        <v>12</v>
      </c>
      <c r="J13" s="15">
        <v>32450</v>
      </c>
      <c r="K13" s="15">
        <v>2950</v>
      </c>
      <c r="M13" s="15">
        <v>32450</v>
      </c>
      <c r="N13" s="15">
        <v>150000</v>
      </c>
      <c r="P13" s="15">
        <v>32450</v>
      </c>
      <c r="Q13" s="15">
        <v>1050</v>
      </c>
      <c r="R13" s="15"/>
      <c r="S13" s="102" t="s">
        <v>113</v>
      </c>
      <c r="T13" s="193">
        <v>2950</v>
      </c>
      <c r="U13" s="179">
        <v>19.31547619047619</v>
      </c>
      <c r="V13" s="188"/>
      <c r="X13" s="15">
        <v>120691</v>
      </c>
      <c r="Y13" s="15">
        <v>32450</v>
      </c>
      <c r="AK13" s="107"/>
      <c r="AL13" s="108"/>
    </row>
    <row r="14" spans="1:38" x14ac:dyDescent="0.25">
      <c r="A14" s="60" t="s">
        <v>115</v>
      </c>
      <c r="B14" s="108">
        <v>94000</v>
      </c>
      <c r="C14" s="109">
        <f>B14/(37.5*70)</f>
        <v>35.80952380952381</v>
      </c>
      <c r="D14" s="15">
        <v>3580</v>
      </c>
      <c r="E14" s="15">
        <v>114462</v>
      </c>
      <c r="F14" s="15">
        <v>167125</v>
      </c>
      <c r="G14" s="15">
        <v>1000</v>
      </c>
      <c r="H14" s="14" t="s">
        <v>181</v>
      </c>
      <c r="I14" s="4">
        <v>12</v>
      </c>
      <c r="J14" s="108">
        <v>93559</v>
      </c>
      <c r="K14" s="39">
        <v>35.641523809523811</v>
      </c>
      <c r="M14" s="15"/>
      <c r="N14" s="15"/>
      <c r="P14" s="15"/>
      <c r="Q14" s="15"/>
      <c r="R14" s="15"/>
      <c r="S14" s="102" t="s">
        <v>115</v>
      </c>
      <c r="T14" s="193"/>
      <c r="U14" s="180"/>
      <c r="V14" s="189" t="s">
        <v>2051</v>
      </c>
      <c r="W14" s="60"/>
      <c r="X14" s="108"/>
      <c r="Y14" s="108"/>
      <c r="Z14" s="189" t="s">
        <v>2051</v>
      </c>
      <c r="AK14" s="109"/>
      <c r="AL14" s="108"/>
    </row>
    <row r="15" spans="1:38" x14ac:dyDescent="0.25">
      <c r="A15" s="60" t="s">
        <v>122</v>
      </c>
      <c r="B15" s="15">
        <v>46661.111111111109</v>
      </c>
      <c r="C15" s="39">
        <v>19.197275490845922</v>
      </c>
      <c r="D15" s="15">
        <v>3510</v>
      </c>
      <c r="E15" s="15">
        <v>114462</v>
      </c>
      <c r="F15" s="15">
        <v>167125</v>
      </c>
      <c r="G15" s="15">
        <v>1000</v>
      </c>
      <c r="H15" s="14" t="s">
        <v>181</v>
      </c>
      <c r="I15" s="4">
        <v>12</v>
      </c>
      <c r="J15" s="15">
        <v>46661.111111111109</v>
      </c>
      <c r="K15" s="15">
        <v>3510</v>
      </c>
      <c r="M15" s="15">
        <v>46661.111111111109</v>
      </c>
      <c r="N15" s="15">
        <v>114462</v>
      </c>
      <c r="P15" s="15">
        <v>46661.111111111109</v>
      </c>
      <c r="Q15" s="15">
        <v>1000</v>
      </c>
      <c r="R15" s="15"/>
      <c r="S15" s="102" t="s">
        <v>122</v>
      </c>
      <c r="T15" s="193">
        <v>3510</v>
      </c>
      <c r="U15" s="180">
        <v>19.197275490845922</v>
      </c>
      <c r="V15" s="189"/>
      <c r="X15" s="15">
        <v>167125</v>
      </c>
      <c r="Y15" s="15">
        <v>46661.111111111109</v>
      </c>
      <c r="AK15" s="109"/>
      <c r="AL15" s="108"/>
    </row>
    <row r="16" spans="1:38" x14ac:dyDescent="0.25">
      <c r="A16" s="61" t="s">
        <v>2050</v>
      </c>
      <c r="B16" s="15"/>
      <c r="C16" s="39"/>
      <c r="D16" s="15"/>
      <c r="E16" s="15">
        <v>114462</v>
      </c>
      <c r="F16" s="15">
        <v>167125</v>
      </c>
      <c r="G16" s="15">
        <v>1000</v>
      </c>
      <c r="H16" s="14" t="s">
        <v>181</v>
      </c>
      <c r="I16" s="4">
        <v>12</v>
      </c>
      <c r="J16" s="15"/>
      <c r="K16" s="15"/>
      <c r="M16" s="15"/>
      <c r="N16" s="15"/>
      <c r="P16" s="15"/>
      <c r="Q16" s="15"/>
      <c r="R16" s="15"/>
      <c r="S16" s="102" t="s">
        <v>2042</v>
      </c>
      <c r="T16" s="193"/>
      <c r="U16" s="180"/>
      <c r="V16" s="189" t="s">
        <v>2052</v>
      </c>
      <c r="X16" s="15"/>
      <c r="Y16" s="15"/>
      <c r="Z16" s="189" t="s">
        <v>2052</v>
      </c>
      <c r="AK16" s="109"/>
      <c r="AL16" s="108"/>
    </row>
    <row r="17" spans="1:38" x14ac:dyDescent="0.25">
      <c r="A17" s="101" t="s">
        <v>733</v>
      </c>
      <c r="B17" s="15">
        <v>7250</v>
      </c>
      <c r="C17" s="39">
        <v>3.0208333333333335</v>
      </c>
      <c r="D17" s="15">
        <f>525*6</f>
        <v>3150</v>
      </c>
      <c r="E17" s="15">
        <v>159650</v>
      </c>
      <c r="F17" s="15">
        <v>177035</v>
      </c>
      <c r="G17" s="15">
        <v>1125</v>
      </c>
      <c r="H17" s="14" t="s">
        <v>162</v>
      </c>
      <c r="I17" s="4">
        <v>13</v>
      </c>
      <c r="J17" s="15"/>
      <c r="K17" s="15"/>
      <c r="M17" s="15"/>
      <c r="N17" s="15"/>
      <c r="P17" s="15"/>
      <c r="Q17" s="15"/>
      <c r="R17" s="15"/>
      <c r="S17" s="102" t="s">
        <v>733</v>
      </c>
      <c r="T17" s="15"/>
      <c r="U17" s="195"/>
      <c r="V17" s="189" t="s">
        <v>2051</v>
      </c>
      <c r="X17" s="15"/>
      <c r="Y17" s="15"/>
      <c r="Z17" s="189" t="s">
        <v>2051</v>
      </c>
      <c r="AK17" s="109"/>
      <c r="AL17" s="108"/>
    </row>
    <row r="18" spans="1:38" x14ac:dyDescent="0.25">
      <c r="A18" s="60" t="s">
        <v>118</v>
      </c>
      <c r="B18" s="15">
        <v>45580</v>
      </c>
      <c r="C18" s="24">
        <v>21.704761904761906</v>
      </c>
      <c r="D18" s="15">
        <f>500*6</f>
        <v>3000</v>
      </c>
      <c r="E18" s="15">
        <v>193250</v>
      </c>
      <c r="F18" s="15">
        <v>210247</v>
      </c>
      <c r="G18" s="15">
        <v>1300</v>
      </c>
      <c r="H18" s="14" t="s">
        <v>162</v>
      </c>
      <c r="I18" s="4">
        <v>13</v>
      </c>
      <c r="J18" s="15">
        <v>45580</v>
      </c>
      <c r="K18" s="15">
        <f>500*6</f>
        <v>3000</v>
      </c>
      <c r="M18" s="15">
        <v>45580</v>
      </c>
      <c r="N18" s="15">
        <v>193250</v>
      </c>
      <c r="P18" s="15">
        <v>45580</v>
      </c>
      <c r="Q18" s="15">
        <v>1300</v>
      </c>
      <c r="R18" s="15"/>
      <c r="S18" s="102" t="s">
        <v>118</v>
      </c>
      <c r="T18" s="193">
        <f>500*6</f>
        <v>3000</v>
      </c>
      <c r="U18" s="179">
        <v>21.704761904761906</v>
      </c>
      <c r="V18" s="188"/>
      <c r="X18" s="15">
        <v>210247</v>
      </c>
      <c r="Y18" s="15">
        <v>45580</v>
      </c>
      <c r="AK18" s="107"/>
      <c r="AL18" s="108"/>
    </row>
    <row r="19" spans="1:38" x14ac:dyDescent="0.25">
      <c r="A19" s="60" t="s">
        <v>121</v>
      </c>
      <c r="B19" s="15">
        <v>38261</v>
      </c>
      <c r="C19" s="24">
        <v>14.715769230769231</v>
      </c>
      <c r="D19" s="15">
        <f>5*450</f>
        <v>2250</v>
      </c>
      <c r="E19" s="15">
        <v>151500</v>
      </c>
      <c r="F19" s="15">
        <v>180301</v>
      </c>
      <c r="G19" s="15">
        <v>1200</v>
      </c>
      <c r="H19" s="14" t="s">
        <v>181</v>
      </c>
      <c r="I19" s="4">
        <v>12</v>
      </c>
      <c r="J19" s="15">
        <v>38261</v>
      </c>
      <c r="K19" s="15">
        <f>5*450</f>
        <v>2250</v>
      </c>
      <c r="M19" s="15">
        <v>38261</v>
      </c>
      <c r="N19" s="15">
        <v>151500</v>
      </c>
      <c r="P19" s="15">
        <v>38261</v>
      </c>
      <c r="Q19" s="15">
        <v>1200</v>
      </c>
      <c r="R19" s="15"/>
      <c r="S19" s="102" t="s">
        <v>121</v>
      </c>
      <c r="T19" s="193">
        <f>5*450</f>
        <v>2250</v>
      </c>
      <c r="U19" s="179">
        <v>14.715769230769231</v>
      </c>
      <c r="V19" s="188"/>
      <c r="X19" s="15">
        <v>180301</v>
      </c>
      <c r="Y19" s="15">
        <v>38261</v>
      </c>
      <c r="AK19" s="107"/>
      <c r="AL19" s="108"/>
    </row>
    <row r="20" spans="1:38" x14ac:dyDescent="0.25">
      <c r="AK20" s="60"/>
      <c r="AL20" s="60"/>
    </row>
    <row r="40" spans="9:10" x14ac:dyDescent="0.25">
      <c r="I40" t="s">
        <v>162</v>
      </c>
      <c r="J40">
        <v>13</v>
      </c>
    </row>
    <row r="41" spans="9:10" x14ac:dyDescent="0.25">
      <c r="I41" t="s">
        <v>181</v>
      </c>
      <c r="J41">
        <v>12</v>
      </c>
    </row>
    <row r="42" spans="9:10" x14ac:dyDescent="0.25">
      <c r="I42" t="s">
        <v>890</v>
      </c>
      <c r="J42">
        <v>11</v>
      </c>
    </row>
    <row r="43" spans="9:10" x14ac:dyDescent="0.25">
      <c r="I43" t="s">
        <v>180</v>
      </c>
      <c r="J43">
        <v>10</v>
      </c>
    </row>
    <row r="44" spans="9:10" x14ac:dyDescent="0.25">
      <c r="I44" t="s">
        <v>163</v>
      </c>
      <c r="J44">
        <v>9</v>
      </c>
    </row>
    <row r="45" spans="9:10" x14ac:dyDescent="0.25">
      <c r="I45" t="s">
        <v>891</v>
      </c>
      <c r="J45">
        <v>8</v>
      </c>
    </row>
    <row r="46" spans="9:10" x14ac:dyDescent="0.25">
      <c r="I46" t="s">
        <v>501</v>
      </c>
      <c r="J46">
        <v>7</v>
      </c>
    </row>
    <row r="47" spans="9:10" x14ac:dyDescent="0.25">
      <c r="I47" t="s">
        <v>501</v>
      </c>
      <c r="J47">
        <v>6</v>
      </c>
    </row>
    <row r="48" spans="9:10" x14ac:dyDescent="0.25">
      <c r="I48" t="s">
        <v>892</v>
      </c>
      <c r="J48">
        <v>5</v>
      </c>
    </row>
    <row r="49" spans="9:10" x14ac:dyDescent="0.25">
      <c r="I49" t="s">
        <v>188</v>
      </c>
      <c r="J49">
        <v>4</v>
      </c>
    </row>
    <row r="50" spans="9:10" x14ac:dyDescent="0.25">
      <c r="I50" t="s">
        <v>502</v>
      </c>
      <c r="J50">
        <v>3</v>
      </c>
    </row>
    <row r="51" spans="9:10" x14ac:dyDescent="0.25">
      <c r="I51" t="s">
        <v>893</v>
      </c>
      <c r="J51">
        <v>2</v>
      </c>
    </row>
    <row r="52" spans="9:10" x14ac:dyDescent="0.25">
      <c r="I52" t="s">
        <v>495</v>
      </c>
      <c r="J52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>
      <selection activeCell="D13" sqref="D13"/>
    </sheetView>
  </sheetViews>
  <sheetFormatPr defaultRowHeight="15" x14ac:dyDescent="0.25"/>
  <cols>
    <col min="1" max="1" width="27.5703125" customWidth="1"/>
    <col min="2" max="2" width="18.28515625" customWidth="1"/>
    <col min="3" max="3" width="9" customWidth="1"/>
    <col min="4" max="4" width="20" customWidth="1"/>
    <col min="5" max="5" width="10.85546875" customWidth="1"/>
    <col min="6" max="6" width="14.28515625" customWidth="1"/>
    <col min="7" max="7" width="14.85546875" customWidth="1"/>
    <col min="8" max="8" width="17.7109375" customWidth="1"/>
    <col min="10" max="10" width="10.42578125" customWidth="1"/>
    <col min="13" max="13" width="11" customWidth="1"/>
    <col min="19" max="19" width="11.140625" customWidth="1"/>
  </cols>
  <sheetData>
    <row r="1" spans="1:19" ht="74.25" customHeight="1" x14ac:dyDescent="0.25">
      <c r="A1" s="65" t="s">
        <v>906</v>
      </c>
      <c r="B1" s="65" t="s">
        <v>3</v>
      </c>
      <c r="C1" s="65" t="s">
        <v>907</v>
      </c>
      <c r="D1" s="65" t="s">
        <v>908</v>
      </c>
      <c r="E1" s="65" t="s">
        <v>909</v>
      </c>
      <c r="F1" s="65" t="s">
        <v>915</v>
      </c>
      <c r="G1" s="65" t="s">
        <v>1013</v>
      </c>
      <c r="H1" s="65" t="s">
        <v>1010</v>
      </c>
      <c r="I1" s="66"/>
      <c r="J1" s="66"/>
      <c r="L1" s="66" t="s">
        <v>910</v>
      </c>
      <c r="M1" s="66" t="s">
        <v>1011</v>
      </c>
      <c r="O1" s="66" t="s">
        <v>910</v>
      </c>
      <c r="P1" s="66" t="s">
        <v>911</v>
      </c>
      <c r="R1" s="66" t="s">
        <v>910</v>
      </c>
      <c r="S1" s="66" t="s">
        <v>1012</v>
      </c>
    </row>
    <row r="2" spans="1:19" ht="20.25" customHeight="1" x14ac:dyDescent="0.25">
      <c r="A2" s="67" t="s">
        <v>913</v>
      </c>
      <c r="B2" s="67" t="s">
        <v>912</v>
      </c>
      <c r="C2" s="68">
        <v>330</v>
      </c>
      <c r="D2" s="68" t="s">
        <v>921</v>
      </c>
      <c r="E2" s="69">
        <v>9</v>
      </c>
      <c r="F2" s="70">
        <v>0.55000000000000004</v>
      </c>
      <c r="G2" s="121">
        <v>409</v>
      </c>
      <c r="H2" s="71">
        <v>1542</v>
      </c>
      <c r="I2" s="72"/>
      <c r="J2" s="21"/>
      <c r="L2" s="73">
        <f t="shared" ref="L2:L8" si="0">E2</f>
        <v>9</v>
      </c>
      <c r="M2" s="21">
        <f>H2</f>
        <v>1542</v>
      </c>
      <c r="O2" s="73">
        <f t="shared" ref="O2:P8" si="1">E2</f>
        <v>9</v>
      </c>
      <c r="P2" s="74">
        <f t="shared" si="1"/>
        <v>0.55000000000000004</v>
      </c>
      <c r="R2" s="73">
        <f>E2</f>
        <v>9</v>
      </c>
      <c r="S2" s="15">
        <f>G2</f>
        <v>409</v>
      </c>
    </row>
    <row r="3" spans="1:19" ht="15" customHeight="1" x14ac:dyDescent="0.25">
      <c r="A3" s="75" t="s">
        <v>914</v>
      </c>
      <c r="B3" s="75" t="s">
        <v>916</v>
      </c>
      <c r="C3" s="76">
        <v>215</v>
      </c>
      <c r="D3" s="76" t="s">
        <v>929</v>
      </c>
      <c r="E3" s="77">
        <v>4</v>
      </c>
      <c r="F3" s="78">
        <v>0.65</v>
      </c>
      <c r="G3" s="122">
        <v>350</v>
      </c>
      <c r="H3" s="79">
        <v>1140</v>
      </c>
      <c r="I3" s="72"/>
      <c r="J3" s="21"/>
      <c r="L3" s="73">
        <f t="shared" si="0"/>
        <v>4</v>
      </c>
      <c r="M3" s="21">
        <f t="shared" ref="M3:M4" si="2">H3</f>
        <v>1140</v>
      </c>
      <c r="O3" s="73">
        <f t="shared" si="1"/>
        <v>4</v>
      </c>
      <c r="P3" s="74">
        <f t="shared" si="1"/>
        <v>0.65</v>
      </c>
      <c r="R3" s="73">
        <f t="shared" ref="R3:R8" si="3">E3</f>
        <v>4</v>
      </c>
      <c r="S3" s="15">
        <f t="shared" ref="S3:S8" si="4">G3</f>
        <v>350</v>
      </c>
    </row>
    <row r="4" spans="1:19" x14ac:dyDescent="0.25">
      <c r="A4" s="67" t="s">
        <v>926</v>
      </c>
      <c r="B4" s="67" t="s">
        <v>927</v>
      </c>
      <c r="C4" s="68">
        <v>412</v>
      </c>
      <c r="D4" s="80" t="s">
        <v>928</v>
      </c>
      <c r="E4" s="69">
        <v>8</v>
      </c>
      <c r="F4" s="70">
        <v>0.6</v>
      </c>
      <c r="G4" s="121">
        <v>420</v>
      </c>
      <c r="H4" s="71">
        <v>1795</v>
      </c>
      <c r="I4" s="72"/>
      <c r="J4" s="21"/>
      <c r="L4" s="73">
        <f t="shared" si="0"/>
        <v>8</v>
      </c>
      <c r="M4" s="21">
        <f t="shared" si="2"/>
        <v>1795</v>
      </c>
      <c r="O4" s="73">
        <f t="shared" si="1"/>
        <v>8</v>
      </c>
      <c r="P4" s="74">
        <f t="shared" si="1"/>
        <v>0.6</v>
      </c>
      <c r="R4" s="73">
        <f t="shared" si="3"/>
        <v>8</v>
      </c>
      <c r="S4" s="15">
        <f t="shared" si="4"/>
        <v>420</v>
      </c>
    </row>
    <row r="5" spans="1:19" x14ac:dyDescent="0.25">
      <c r="A5" s="81" t="s">
        <v>922</v>
      </c>
      <c r="B5" s="81" t="s">
        <v>912</v>
      </c>
      <c r="C5" s="82">
        <v>550</v>
      </c>
      <c r="D5" s="82" t="s">
        <v>921</v>
      </c>
      <c r="E5" s="83">
        <v>8</v>
      </c>
      <c r="F5" s="84">
        <v>0.9</v>
      </c>
      <c r="G5" s="123">
        <v>475</v>
      </c>
      <c r="H5" s="85">
        <v>1300</v>
      </c>
      <c r="I5" s="72"/>
      <c r="J5" s="21"/>
      <c r="L5" s="73">
        <f t="shared" si="0"/>
        <v>8</v>
      </c>
      <c r="M5" s="21">
        <f>H5</f>
        <v>1300</v>
      </c>
      <c r="O5" s="73">
        <f t="shared" si="1"/>
        <v>8</v>
      </c>
      <c r="P5" s="74">
        <f t="shared" si="1"/>
        <v>0.9</v>
      </c>
      <c r="R5" s="73">
        <f t="shared" si="3"/>
        <v>8</v>
      </c>
      <c r="S5" s="15">
        <f t="shared" si="4"/>
        <v>475</v>
      </c>
    </row>
    <row r="6" spans="1:19" x14ac:dyDescent="0.25">
      <c r="A6" s="67" t="s">
        <v>917</v>
      </c>
      <c r="B6" s="67" t="s">
        <v>916</v>
      </c>
      <c r="C6" s="68">
        <v>119</v>
      </c>
      <c r="D6" s="68" t="s">
        <v>920</v>
      </c>
      <c r="E6" s="69">
        <v>3</v>
      </c>
      <c r="F6" s="70">
        <v>0.5</v>
      </c>
      <c r="G6" s="121">
        <v>300</v>
      </c>
      <c r="H6" s="71">
        <v>1050</v>
      </c>
      <c r="I6" s="72"/>
      <c r="J6" s="21"/>
      <c r="L6" s="73">
        <f t="shared" si="0"/>
        <v>3</v>
      </c>
      <c r="M6" s="21">
        <f>H6</f>
        <v>1050</v>
      </c>
      <c r="O6" s="73">
        <f t="shared" si="1"/>
        <v>3</v>
      </c>
      <c r="P6" s="74">
        <f t="shared" si="1"/>
        <v>0.5</v>
      </c>
      <c r="R6" s="73">
        <f t="shared" si="3"/>
        <v>3</v>
      </c>
      <c r="S6" s="15">
        <f t="shared" si="4"/>
        <v>300</v>
      </c>
    </row>
    <row r="7" spans="1:19" ht="15" customHeight="1" x14ac:dyDescent="0.25">
      <c r="A7" s="81" t="s">
        <v>923</v>
      </c>
      <c r="B7" s="81" t="s">
        <v>924</v>
      </c>
      <c r="C7" s="82">
        <v>177</v>
      </c>
      <c r="D7" s="82" t="s">
        <v>925</v>
      </c>
      <c r="E7" s="83">
        <v>7</v>
      </c>
      <c r="F7" s="84">
        <v>0.3</v>
      </c>
      <c r="G7" s="123">
        <v>375</v>
      </c>
      <c r="H7" s="85">
        <v>1450</v>
      </c>
      <c r="I7" s="72"/>
      <c r="J7" s="21"/>
      <c r="L7" s="73">
        <f t="shared" si="0"/>
        <v>7</v>
      </c>
      <c r="M7" s="21">
        <f t="shared" ref="M7:M8" si="5">H7</f>
        <v>1450</v>
      </c>
      <c r="O7" s="73">
        <f t="shared" si="1"/>
        <v>7</v>
      </c>
      <c r="P7" s="74">
        <f t="shared" si="1"/>
        <v>0.3</v>
      </c>
      <c r="R7" s="73">
        <f t="shared" si="3"/>
        <v>7</v>
      </c>
      <c r="S7" s="15">
        <f t="shared" si="4"/>
        <v>375</v>
      </c>
    </row>
    <row r="8" spans="1:19" x14ac:dyDescent="0.25">
      <c r="A8" s="86" t="s">
        <v>918</v>
      </c>
      <c r="B8" s="86" t="s">
        <v>912</v>
      </c>
      <c r="C8" s="87">
        <v>125</v>
      </c>
      <c r="D8" s="87" t="s">
        <v>919</v>
      </c>
      <c r="E8" s="88">
        <v>6</v>
      </c>
      <c r="F8" s="89">
        <v>0.4</v>
      </c>
      <c r="G8" s="124">
        <v>340</v>
      </c>
      <c r="H8" s="90">
        <v>1625</v>
      </c>
      <c r="I8" s="72"/>
      <c r="J8" s="21"/>
      <c r="L8" s="73">
        <f t="shared" si="0"/>
        <v>6</v>
      </c>
      <c r="M8" s="21">
        <f t="shared" si="5"/>
        <v>1625</v>
      </c>
      <c r="O8" s="73">
        <f t="shared" si="1"/>
        <v>6</v>
      </c>
      <c r="P8" s="74">
        <f t="shared" si="1"/>
        <v>0.4</v>
      </c>
      <c r="R8" s="73">
        <f t="shared" si="3"/>
        <v>6</v>
      </c>
      <c r="S8" s="15">
        <f t="shared" si="4"/>
        <v>340</v>
      </c>
    </row>
    <row r="9" spans="1:19" x14ac:dyDescent="0.25">
      <c r="A9" s="75" t="s">
        <v>792</v>
      </c>
      <c r="B9" s="75"/>
      <c r="C9" s="91">
        <f>AVERAGE(C2:C8)</f>
        <v>275.42857142857144</v>
      </c>
      <c r="D9" s="75"/>
      <c r="E9" s="92">
        <f>AVERAGE(E2:E8)</f>
        <v>6.4285714285714288</v>
      </c>
      <c r="F9" s="93">
        <f>AVERAGE(F2:F8)</f>
        <v>0.55714285714285716</v>
      </c>
      <c r="G9" s="94">
        <f>AVERAGE(G2:G8)</f>
        <v>381.28571428571428</v>
      </c>
      <c r="H9" s="94">
        <f>AVERAGE(H2:H8)</f>
        <v>1414.5714285714287</v>
      </c>
      <c r="I9" s="73"/>
      <c r="J9" s="21"/>
      <c r="L9" s="73"/>
      <c r="M9" s="21"/>
      <c r="P9" s="21"/>
    </row>
    <row r="10" spans="1:19" x14ac:dyDescent="0.25">
      <c r="A10" s="95"/>
      <c r="B10" s="95"/>
      <c r="C10" s="96"/>
      <c r="D10" s="96"/>
      <c r="E10" s="97"/>
      <c r="F10" s="97"/>
      <c r="G10" s="97"/>
      <c r="H10" s="98"/>
      <c r="J10" s="21"/>
      <c r="M10" s="21"/>
      <c r="O10" s="74"/>
      <c r="P10" s="21"/>
    </row>
    <row r="11" spans="1:19" x14ac:dyDescent="0.25">
      <c r="A11" s="95"/>
      <c r="B11" s="95"/>
      <c r="C11" s="96"/>
      <c r="D11" s="96"/>
      <c r="E11" s="97"/>
      <c r="F11" s="97"/>
      <c r="G11" s="97"/>
      <c r="H11" s="98"/>
      <c r="J11" s="21"/>
      <c r="M11" s="21"/>
      <c r="O11" s="74"/>
      <c r="P11" s="21"/>
    </row>
    <row r="12" spans="1:19" x14ac:dyDescent="0.25">
      <c r="A12" s="95"/>
      <c r="B12" s="95"/>
      <c r="C12" s="96"/>
      <c r="D12" s="96"/>
      <c r="E12" s="97"/>
      <c r="F12" s="97"/>
      <c r="G12" s="97"/>
      <c r="H12" s="98"/>
      <c r="J12" s="21"/>
      <c r="M12" s="21"/>
      <c r="O12" s="74"/>
      <c r="P12" s="21"/>
    </row>
    <row r="13" spans="1:19" x14ac:dyDescent="0.25">
      <c r="A13" s="95"/>
      <c r="B13" s="95"/>
      <c r="C13" s="96"/>
      <c r="D13" s="96"/>
      <c r="E13" s="97"/>
      <c r="F13" s="97"/>
      <c r="G13" s="97"/>
      <c r="H13" s="98"/>
      <c r="J13" s="21"/>
      <c r="M13" s="21"/>
      <c r="O13" s="74"/>
      <c r="P13" s="21"/>
    </row>
  </sheetData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opLeftCell="A14" workbookViewId="0">
      <selection activeCell="A25" sqref="A25"/>
    </sheetView>
  </sheetViews>
  <sheetFormatPr defaultRowHeight="15" x14ac:dyDescent="0.25"/>
  <sheetData>
    <row r="1" spans="1:2" x14ac:dyDescent="0.25">
      <c r="A1" t="s">
        <v>1002</v>
      </c>
    </row>
    <row r="3" spans="1:2" x14ac:dyDescent="0.25">
      <c r="A3" t="s">
        <v>962</v>
      </c>
    </row>
    <row r="4" spans="1:2" x14ac:dyDescent="0.25">
      <c r="B4" t="s">
        <v>970</v>
      </c>
    </row>
    <row r="5" spans="1:2" x14ac:dyDescent="0.25">
      <c r="B5" t="s">
        <v>964</v>
      </c>
    </row>
    <row r="6" spans="1:2" x14ac:dyDescent="0.25">
      <c r="B6" t="s">
        <v>963</v>
      </c>
    </row>
    <row r="7" spans="1:2" x14ac:dyDescent="0.25">
      <c r="B7" t="s">
        <v>965</v>
      </c>
    </row>
    <row r="8" spans="1:2" x14ac:dyDescent="0.25">
      <c r="B8" t="s">
        <v>966</v>
      </c>
    </row>
    <row r="10" spans="1:2" x14ac:dyDescent="0.25">
      <c r="A10" t="s">
        <v>967</v>
      </c>
    </row>
    <row r="11" spans="1:2" x14ac:dyDescent="0.25">
      <c r="A11" t="s">
        <v>971</v>
      </c>
    </row>
    <row r="12" spans="1:2" x14ac:dyDescent="0.25">
      <c r="A12" t="s">
        <v>972</v>
      </c>
    </row>
    <row r="13" spans="1:2" x14ac:dyDescent="0.25">
      <c r="A13" t="s">
        <v>973</v>
      </c>
    </row>
    <row r="14" spans="1:2" x14ac:dyDescent="0.25">
      <c r="A14" t="s">
        <v>976</v>
      </c>
    </row>
    <row r="16" spans="1:2" x14ac:dyDescent="0.25">
      <c r="A16" t="s">
        <v>1003</v>
      </c>
    </row>
    <row r="18" spans="1:2" x14ac:dyDescent="0.25">
      <c r="A18" t="s">
        <v>968</v>
      </c>
    </row>
    <row r="19" spans="1:2" x14ac:dyDescent="0.25">
      <c r="A19" t="s">
        <v>974</v>
      </c>
    </row>
    <row r="20" spans="1:2" x14ac:dyDescent="0.25">
      <c r="A20" t="s">
        <v>975</v>
      </c>
    </row>
    <row r="22" spans="1:2" x14ac:dyDescent="0.25">
      <c r="A22" t="s">
        <v>969</v>
      </c>
    </row>
    <row r="23" spans="1:2" x14ac:dyDescent="0.25">
      <c r="A23" t="s">
        <v>995</v>
      </c>
    </row>
    <row r="25" spans="1:2" x14ac:dyDescent="0.25">
      <c r="A25" t="s">
        <v>996</v>
      </c>
    </row>
    <row r="26" spans="1:2" x14ac:dyDescent="0.25">
      <c r="B26" t="s">
        <v>997</v>
      </c>
    </row>
    <row r="27" spans="1:2" x14ac:dyDescent="0.25">
      <c r="B27" t="s">
        <v>998</v>
      </c>
    </row>
    <row r="28" spans="1:2" x14ac:dyDescent="0.25">
      <c r="B28" t="s">
        <v>999</v>
      </c>
    </row>
    <row r="30" spans="1:2" x14ac:dyDescent="0.25">
      <c r="A30" t="s">
        <v>1000</v>
      </c>
    </row>
    <row r="31" spans="1:2" x14ac:dyDescent="0.25">
      <c r="A31" t="s">
        <v>1001</v>
      </c>
    </row>
    <row r="33" spans="1:1" x14ac:dyDescent="0.25">
      <c r="A33" t="s">
        <v>1008</v>
      </c>
    </row>
    <row r="34" spans="1:1" x14ac:dyDescent="0.25">
      <c r="A34" t="s">
        <v>1005</v>
      </c>
    </row>
    <row r="35" spans="1:1" x14ac:dyDescent="0.25">
      <c r="A35" t="s">
        <v>1006</v>
      </c>
    </row>
    <row r="36" spans="1:1" x14ac:dyDescent="0.25">
      <c r="A36" t="s">
        <v>1007</v>
      </c>
    </row>
    <row r="37" spans="1:1" x14ac:dyDescent="0.25">
      <c r="A37" t="s">
        <v>1009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5"/>
  <sheetViews>
    <sheetView workbookViewId="0">
      <selection activeCell="O28" sqref="O28"/>
    </sheetView>
  </sheetViews>
  <sheetFormatPr defaultRowHeight="15" x14ac:dyDescent="0.25"/>
  <cols>
    <col min="1" max="1" width="16.42578125" customWidth="1"/>
    <col min="2" max="2" width="11.28515625" customWidth="1"/>
    <col min="3" max="3" width="11.140625" customWidth="1"/>
    <col min="4" max="4" width="11" customWidth="1"/>
    <col min="5" max="6" width="10.42578125" customWidth="1"/>
    <col min="7" max="7" width="9.85546875" customWidth="1"/>
    <col min="8" max="8" width="11.42578125" customWidth="1"/>
    <col min="9" max="9" width="0" hidden="1" customWidth="1"/>
    <col min="10" max="10" width="9.85546875" hidden="1" customWidth="1"/>
    <col min="11" max="11" width="0" hidden="1" customWidth="1"/>
    <col min="12" max="12" width="9.42578125" hidden="1" customWidth="1"/>
    <col min="13" max="13" width="14" customWidth="1"/>
    <col min="14" max="14" width="15.5703125" hidden="1" customWidth="1"/>
    <col min="15" max="15" width="9.42578125" customWidth="1"/>
  </cols>
  <sheetData>
    <row r="2" spans="1:15" ht="60.75" thickBot="1" x14ac:dyDescent="0.3">
      <c r="A2" s="113" t="s">
        <v>993</v>
      </c>
      <c r="B2" s="114" t="s">
        <v>978</v>
      </c>
      <c r="C2" s="114" t="s">
        <v>977</v>
      </c>
      <c r="D2" s="114" t="s">
        <v>989</v>
      </c>
      <c r="E2" s="114" t="s">
        <v>990</v>
      </c>
      <c r="F2" s="114" t="s">
        <v>979</v>
      </c>
      <c r="G2" s="114" t="s">
        <v>980</v>
      </c>
      <c r="H2" s="114" t="s">
        <v>981</v>
      </c>
      <c r="I2" s="114" t="s">
        <v>982</v>
      </c>
      <c r="J2" s="114" t="s">
        <v>983</v>
      </c>
      <c r="K2" s="114" t="s">
        <v>987</v>
      </c>
      <c r="L2" s="114" t="s">
        <v>988</v>
      </c>
      <c r="M2" s="114" t="s">
        <v>984</v>
      </c>
      <c r="N2" s="114" t="s">
        <v>985</v>
      </c>
      <c r="O2" s="114" t="s">
        <v>986</v>
      </c>
    </row>
    <row r="3" spans="1:15" ht="15.75" thickBot="1" x14ac:dyDescent="0.3">
      <c r="A3" s="110" t="s">
        <v>493</v>
      </c>
      <c r="B3" s="119">
        <v>68</v>
      </c>
      <c r="C3" s="119" t="s">
        <v>495</v>
      </c>
      <c r="D3" s="120" t="s">
        <v>162</v>
      </c>
      <c r="E3" s="120" t="s">
        <v>180</v>
      </c>
      <c r="F3" s="119">
        <v>0</v>
      </c>
      <c r="G3" s="111">
        <v>5</v>
      </c>
      <c r="H3" s="111">
        <v>1</v>
      </c>
      <c r="I3" s="111">
        <v>1</v>
      </c>
      <c r="J3" s="111">
        <v>3</v>
      </c>
      <c r="K3" s="111">
        <v>3</v>
      </c>
      <c r="L3" s="111">
        <v>0</v>
      </c>
      <c r="M3" s="119">
        <v>0</v>
      </c>
      <c r="N3" s="111">
        <v>0</v>
      </c>
      <c r="O3" s="112">
        <v>0</v>
      </c>
    </row>
    <row r="4" spans="1:15" x14ac:dyDescent="0.25">
      <c r="A4" s="105" t="s">
        <v>21</v>
      </c>
      <c r="B4" s="106">
        <v>80</v>
      </c>
      <c r="C4" s="106" t="s">
        <v>162</v>
      </c>
      <c r="D4" s="106" t="s">
        <v>991</v>
      </c>
      <c r="E4" s="106" t="s">
        <v>163</v>
      </c>
      <c r="F4" s="106">
        <v>13</v>
      </c>
      <c r="G4" s="106">
        <v>20</v>
      </c>
      <c r="H4" s="106">
        <v>20</v>
      </c>
      <c r="I4" s="106">
        <v>3</v>
      </c>
      <c r="J4" s="106">
        <v>10</v>
      </c>
      <c r="K4" s="106">
        <v>1</v>
      </c>
      <c r="L4" s="106">
        <v>2</v>
      </c>
      <c r="M4" s="106">
        <v>5</v>
      </c>
      <c r="N4" s="106">
        <v>0</v>
      </c>
      <c r="O4" s="106">
        <v>6</v>
      </c>
    </row>
    <row r="5" spans="1:15" x14ac:dyDescent="0.25">
      <c r="A5" s="102" t="s">
        <v>103</v>
      </c>
      <c r="B5" s="103">
        <v>78</v>
      </c>
      <c r="C5" s="103" t="s">
        <v>180</v>
      </c>
      <c r="D5" s="103" t="s">
        <v>162</v>
      </c>
      <c r="E5" s="103" t="s">
        <v>181</v>
      </c>
      <c r="F5" s="103">
        <v>3</v>
      </c>
      <c r="G5" s="103">
        <v>20</v>
      </c>
      <c r="H5" s="103">
        <v>7</v>
      </c>
      <c r="I5" s="103">
        <v>2</v>
      </c>
      <c r="J5" s="103">
        <v>10</v>
      </c>
      <c r="K5" s="103">
        <v>6</v>
      </c>
      <c r="L5" s="103">
        <v>3</v>
      </c>
      <c r="M5" s="103">
        <v>1</v>
      </c>
      <c r="N5" s="103">
        <v>0</v>
      </c>
      <c r="O5" s="103">
        <v>1</v>
      </c>
    </row>
    <row r="6" spans="1:15" x14ac:dyDescent="0.25">
      <c r="A6" s="102" t="s">
        <v>105</v>
      </c>
      <c r="B6" s="103">
        <v>77</v>
      </c>
      <c r="C6" s="103" t="s">
        <v>181</v>
      </c>
      <c r="D6" s="103" t="s">
        <v>162</v>
      </c>
      <c r="E6" s="103" t="s">
        <v>188</v>
      </c>
      <c r="F6" s="103">
        <v>3</v>
      </c>
      <c r="G6" s="103">
        <v>20</v>
      </c>
      <c r="H6" s="103">
        <v>9</v>
      </c>
      <c r="I6" s="103">
        <v>3</v>
      </c>
      <c r="J6" s="103">
        <v>10</v>
      </c>
      <c r="K6" s="103">
        <v>4</v>
      </c>
      <c r="L6" s="103">
        <v>3</v>
      </c>
      <c r="M6" s="103">
        <v>5</v>
      </c>
      <c r="N6" s="103">
        <v>1</v>
      </c>
      <c r="O6" s="103">
        <v>1</v>
      </c>
    </row>
    <row r="7" spans="1:15" x14ac:dyDescent="0.25">
      <c r="A7" s="102" t="s">
        <v>106</v>
      </c>
      <c r="B7" s="103">
        <v>78</v>
      </c>
      <c r="C7" s="103" t="s">
        <v>181</v>
      </c>
      <c r="D7" s="103" t="s">
        <v>162</v>
      </c>
      <c r="E7" s="103" t="s">
        <v>188</v>
      </c>
      <c r="F7" s="103">
        <v>7</v>
      </c>
      <c r="G7" s="103">
        <v>20</v>
      </c>
      <c r="H7" s="103">
        <v>20</v>
      </c>
      <c r="I7" s="103">
        <v>1</v>
      </c>
      <c r="J7" s="103">
        <v>10</v>
      </c>
      <c r="K7" s="103">
        <v>2</v>
      </c>
      <c r="L7" s="103">
        <v>2</v>
      </c>
      <c r="M7" s="103">
        <v>6</v>
      </c>
      <c r="N7" s="103">
        <v>0</v>
      </c>
      <c r="O7" s="103">
        <v>2</v>
      </c>
    </row>
    <row r="8" spans="1:15" x14ac:dyDescent="0.25">
      <c r="A8" s="102" t="s">
        <v>107</v>
      </c>
      <c r="B8" s="103">
        <v>82</v>
      </c>
      <c r="C8" s="103" t="s">
        <v>181</v>
      </c>
      <c r="D8" s="103" t="s">
        <v>163</v>
      </c>
      <c r="E8" s="103" t="s">
        <v>181</v>
      </c>
      <c r="F8" s="103">
        <v>2</v>
      </c>
      <c r="G8" s="103">
        <v>20</v>
      </c>
      <c r="H8" s="103">
        <v>15</v>
      </c>
      <c r="I8" s="103">
        <v>4</v>
      </c>
      <c r="J8" s="103">
        <v>10</v>
      </c>
      <c r="K8" s="103">
        <v>1</v>
      </c>
      <c r="L8" s="103">
        <v>0</v>
      </c>
      <c r="M8" s="103">
        <v>0</v>
      </c>
      <c r="N8" s="103">
        <v>0</v>
      </c>
      <c r="O8" s="103">
        <v>7</v>
      </c>
    </row>
    <row r="9" spans="1:15" x14ac:dyDescent="0.25">
      <c r="A9" s="102" t="s">
        <v>992</v>
      </c>
      <c r="B9" s="103">
        <v>78</v>
      </c>
      <c r="C9" s="103" t="s">
        <v>163</v>
      </c>
      <c r="D9" s="103" t="s">
        <v>181</v>
      </c>
      <c r="E9" s="103" t="s">
        <v>163</v>
      </c>
      <c r="F9" s="103">
        <v>4</v>
      </c>
      <c r="G9" s="103">
        <v>16</v>
      </c>
      <c r="H9" s="103">
        <v>9</v>
      </c>
      <c r="I9" s="103">
        <v>0</v>
      </c>
      <c r="J9" s="103">
        <v>6</v>
      </c>
      <c r="K9" s="103">
        <v>7</v>
      </c>
      <c r="L9" s="103">
        <v>0</v>
      </c>
      <c r="M9" s="103">
        <v>3</v>
      </c>
      <c r="N9" s="103">
        <v>0</v>
      </c>
      <c r="O9" s="103">
        <v>1</v>
      </c>
    </row>
    <row r="10" spans="1:15" x14ac:dyDescent="0.25">
      <c r="A10" s="102" t="s">
        <v>110</v>
      </c>
      <c r="B10" s="103">
        <v>74</v>
      </c>
      <c r="C10" s="103" t="s">
        <v>188</v>
      </c>
      <c r="D10" s="103" t="s">
        <v>162</v>
      </c>
      <c r="E10" s="103" t="s">
        <v>162</v>
      </c>
      <c r="F10" s="103">
        <v>0</v>
      </c>
      <c r="G10" s="103">
        <v>10</v>
      </c>
      <c r="H10" s="103">
        <v>0</v>
      </c>
      <c r="I10" s="103">
        <v>0</v>
      </c>
      <c r="J10" s="103">
        <v>2</v>
      </c>
      <c r="K10" s="103">
        <v>2</v>
      </c>
      <c r="L10" s="103">
        <v>1</v>
      </c>
      <c r="M10" s="103">
        <v>0</v>
      </c>
      <c r="N10" s="103">
        <v>10</v>
      </c>
      <c r="O10" s="103">
        <v>0</v>
      </c>
    </row>
    <row r="11" spans="1:15" x14ac:dyDescent="0.25">
      <c r="A11" s="102" t="s">
        <v>111</v>
      </c>
      <c r="B11" s="103">
        <v>74</v>
      </c>
      <c r="C11" s="103" t="s">
        <v>495</v>
      </c>
      <c r="D11" s="103" t="s">
        <v>162</v>
      </c>
      <c r="E11" s="103" t="s">
        <v>180</v>
      </c>
      <c r="F11" s="103">
        <v>1</v>
      </c>
      <c r="G11" s="103">
        <v>5</v>
      </c>
      <c r="H11" s="103">
        <v>1</v>
      </c>
      <c r="I11" s="103">
        <v>1</v>
      </c>
      <c r="J11" s="103">
        <v>3</v>
      </c>
      <c r="K11" s="103">
        <v>0</v>
      </c>
      <c r="L11" s="103">
        <v>2</v>
      </c>
      <c r="M11" s="103">
        <v>0</v>
      </c>
      <c r="N11" s="103">
        <v>0</v>
      </c>
      <c r="O11" s="103">
        <v>0</v>
      </c>
    </row>
    <row r="12" spans="1:15" x14ac:dyDescent="0.25">
      <c r="A12" s="102" t="s">
        <v>114</v>
      </c>
      <c r="B12" s="103">
        <v>78</v>
      </c>
      <c r="C12" s="103" t="s">
        <v>181</v>
      </c>
      <c r="D12" s="103" t="s">
        <v>162</v>
      </c>
      <c r="E12" s="103" t="s">
        <v>501</v>
      </c>
      <c r="F12" s="103">
        <v>2</v>
      </c>
      <c r="G12" s="103">
        <v>20</v>
      </c>
      <c r="H12" s="103">
        <v>20</v>
      </c>
      <c r="I12" s="103">
        <v>3</v>
      </c>
      <c r="J12" s="103">
        <v>6</v>
      </c>
      <c r="K12" s="103">
        <v>2</v>
      </c>
      <c r="L12" s="103">
        <v>2</v>
      </c>
      <c r="M12" s="103">
        <v>0</v>
      </c>
      <c r="N12" s="103">
        <v>0</v>
      </c>
      <c r="O12" s="103">
        <v>1</v>
      </c>
    </row>
    <row r="13" spans="1:15" x14ac:dyDescent="0.25">
      <c r="A13" s="102" t="s">
        <v>116</v>
      </c>
      <c r="B13" s="103">
        <v>74</v>
      </c>
      <c r="C13" s="103" t="s">
        <v>181</v>
      </c>
      <c r="D13" s="103" t="s">
        <v>163</v>
      </c>
      <c r="E13" s="103" t="s">
        <v>502</v>
      </c>
      <c r="F13" s="103">
        <v>18</v>
      </c>
      <c r="G13" s="103">
        <v>20</v>
      </c>
      <c r="H13" s="103">
        <v>20</v>
      </c>
      <c r="I13" s="103">
        <v>3</v>
      </c>
      <c r="J13" s="103">
        <v>20</v>
      </c>
      <c r="K13" s="103">
        <v>1</v>
      </c>
      <c r="L13" s="103">
        <v>1</v>
      </c>
      <c r="M13" s="103">
        <v>3</v>
      </c>
      <c r="N13" s="103">
        <v>20</v>
      </c>
      <c r="O13" s="103">
        <v>4</v>
      </c>
    </row>
    <row r="14" spans="1:15" x14ac:dyDescent="0.25">
      <c r="A14" s="102" t="s">
        <v>117</v>
      </c>
      <c r="B14" s="103">
        <v>78</v>
      </c>
      <c r="C14" s="103" t="s">
        <v>162</v>
      </c>
      <c r="D14" s="103" t="s">
        <v>181</v>
      </c>
      <c r="E14" s="103" t="s">
        <v>502</v>
      </c>
      <c r="F14" s="103">
        <v>6</v>
      </c>
      <c r="G14" s="103">
        <v>20</v>
      </c>
      <c r="H14" s="103">
        <v>20</v>
      </c>
      <c r="I14" s="103">
        <v>6</v>
      </c>
      <c r="J14" s="103">
        <v>13</v>
      </c>
      <c r="K14" s="103">
        <v>9</v>
      </c>
      <c r="L14" s="103">
        <v>3</v>
      </c>
      <c r="M14" s="103">
        <v>19</v>
      </c>
      <c r="N14" s="103">
        <v>20</v>
      </c>
      <c r="O14" s="103">
        <v>11</v>
      </c>
    </row>
    <row r="15" spans="1:15" x14ac:dyDescent="0.25">
      <c r="A15" s="102" t="s">
        <v>119</v>
      </c>
      <c r="B15" s="103">
        <v>81</v>
      </c>
      <c r="C15" s="103" t="s">
        <v>162</v>
      </c>
      <c r="D15" s="103" t="s">
        <v>181</v>
      </c>
      <c r="E15" s="103" t="s">
        <v>188</v>
      </c>
      <c r="F15" s="103">
        <v>11</v>
      </c>
      <c r="G15" s="103">
        <v>20</v>
      </c>
      <c r="H15" s="103">
        <v>20</v>
      </c>
      <c r="I15" s="103">
        <v>8</v>
      </c>
      <c r="J15" s="103">
        <v>20</v>
      </c>
      <c r="K15" s="103">
        <v>15</v>
      </c>
      <c r="L15" s="103">
        <v>8</v>
      </c>
      <c r="M15" s="103">
        <v>17</v>
      </c>
      <c r="N15" s="103">
        <v>20</v>
      </c>
      <c r="O15" s="103">
        <v>8</v>
      </c>
    </row>
    <row r="16" spans="1:15" x14ac:dyDescent="0.25">
      <c r="A16" s="115" t="s">
        <v>120</v>
      </c>
      <c r="B16" s="116">
        <v>76</v>
      </c>
      <c r="C16" s="116" t="s">
        <v>181</v>
      </c>
      <c r="D16" s="116" t="s">
        <v>162</v>
      </c>
      <c r="E16" s="116" t="s">
        <v>188</v>
      </c>
      <c r="F16" s="116">
        <v>5</v>
      </c>
      <c r="G16" s="116">
        <v>20</v>
      </c>
      <c r="H16" s="116">
        <v>19</v>
      </c>
      <c r="I16" s="116">
        <v>3</v>
      </c>
      <c r="J16" s="116">
        <v>11</v>
      </c>
      <c r="K16" s="116">
        <v>3</v>
      </c>
      <c r="L16" s="116">
        <v>1</v>
      </c>
      <c r="M16" s="116">
        <v>1</v>
      </c>
      <c r="N16" s="116">
        <v>0</v>
      </c>
      <c r="O16" s="116">
        <v>2</v>
      </c>
    </row>
    <row r="17" spans="1:15" x14ac:dyDescent="0.25">
      <c r="A17" s="117" t="s">
        <v>792</v>
      </c>
      <c r="B17" s="118">
        <f>AVERAGE(B3:B16)</f>
        <v>76.857142857142861</v>
      </c>
      <c r="C17" s="118" t="s">
        <v>180</v>
      </c>
      <c r="D17" s="104" t="s">
        <v>181</v>
      </c>
      <c r="E17" s="104" t="s">
        <v>501</v>
      </c>
      <c r="F17" s="118">
        <f t="shared" ref="F17:O17" si="0">AVERAGE(F3:F16)</f>
        <v>5.3571428571428568</v>
      </c>
      <c r="G17" s="118">
        <f t="shared" si="0"/>
        <v>16.857142857142858</v>
      </c>
      <c r="H17" s="118">
        <f t="shared" si="0"/>
        <v>12.928571428571429</v>
      </c>
      <c r="I17" s="118">
        <f t="shared" si="0"/>
        <v>2.7142857142857144</v>
      </c>
      <c r="J17" s="118">
        <f t="shared" si="0"/>
        <v>9.5714285714285712</v>
      </c>
      <c r="K17" s="118">
        <f t="shared" si="0"/>
        <v>4</v>
      </c>
      <c r="L17" s="118">
        <f t="shared" si="0"/>
        <v>2</v>
      </c>
      <c r="M17" s="118">
        <f t="shared" si="0"/>
        <v>4.2857142857142856</v>
      </c>
      <c r="N17" s="118">
        <f t="shared" si="0"/>
        <v>5.0714285714285712</v>
      </c>
      <c r="O17" s="118">
        <f t="shared" si="0"/>
        <v>3.1428571428571428</v>
      </c>
    </row>
    <row r="21" spans="1:15" x14ac:dyDescent="0.25">
      <c r="C21" t="s">
        <v>162</v>
      </c>
      <c r="D21">
        <v>13</v>
      </c>
      <c r="F21">
        <v>0</v>
      </c>
      <c r="H21">
        <v>13</v>
      </c>
      <c r="J21">
        <v>10</v>
      </c>
    </row>
    <row r="22" spans="1:15" x14ac:dyDescent="0.25">
      <c r="C22" t="s">
        <v>181</v>
      </c>
      <c r="D22">
        <v>12</v>
      </c>
      <c r="F22">
        <v>13</v>
      </c>
      <c r="H22">
        <v>6</v>
      </c>
      <c r="J22">
        <v>9</v>
      </c>
    </row>
    <row r="23" spans="1:15" x14ac:dyDescent="0.25">
      <c r="C23" t="s">
        <v>890</v>
      </c>
      <c r="D23">
        <v>11</v>
      </c>
      <c r="F23">
        <v>10</v>
      </c>
      <c r="H23">
        <v>13</v>
      </c>
      <c r="J23">
        <v>12</v>
      </c>
    </row>
    <row r="24" spans="1:15" x14ac:dyDescent="0.25">
      <c r="C24" t="s">
        <v>180</v>
      </c>
      <c r="D24">
        <v>10</v>
      </c>
      <c r="F24">
        <v>12</v>
      </c>
      <c r="H24">
        <v>13</v>
      </c>
      <c r="J24">
        <v>4</v>
      </c>
    </row>
    <row r="25" spans="1:15" x14ac:dyDescent="0.25">
      <c r="C25" t="s">
        <v>163</v>
      </c>
      <c r="D25">
        <v>9</v>
      </c>
      <c r="F25">
        <v>12</v>
      </c>
      <c r="H25">
        <v>13</v>
      </c>
      <c r="J25">
        <v>4</v>
      </c>
    </row>
    <row r="26" spans="1:15" x14ac:dyDescent="0.25">
      <c r="C26" t="s">
        <v>891</v>
      </c>
      <c r="D26">
        <v>8</v>
      </c>
      <c r="F26">
        <v>12</v>
      </c>
      <c r="H26">
        <v>9</v>
      </c>
      <c r="J26">
        <v>12</v>
      </c>
    </row>
    <row r="27" spans="1:15" x14ac:dyDescent="0.25">
      <c r="C27" t="s">
        <v>501</v>
      </c>
      <c r="D27">
        <v>7</v>
      </c>
      <c r="F27">
        <v>9</v>
      </c>
      <c r="H27">
        <v>12</v>
      </c>
      <c r="J27">
        <v>9</v>
      </c>
    </row>
    <row r="28" spans="1:15" x14ac:dyDescent="0.25">
      <c r="C28" t="s">
        <v>991</v>
      </c>
      <c r="D28">
        <v>6</v>
      </c>
      <c r="F28">
        <v>4</v>
      </c>
      <c r="H28">
        <v>13</v>
      </c>
      <c r="J28">
        <v>13</v>
      </c>
    </row>
    <row r="29" spans="1:15" x14ac:dyDescent="0.25">
      <c r="C29" t="s">
        <v>892</v>
      </c>
      <c r="D29">
        <v>5</v>
      </c>
      <c r="F29">
        <v>0</v>
      </c>
      <c r="H29">
        <v>13</v>
      </c>
      <c r="J29">
        <v>10</v>
      </c>
    </row>
    <row r="30" spans="1:15" x14ac:dyDescent="0.25">
      <c r="C30" t="s">
        <v>188</v>
      </c>
      <c r="D30">
        <v>4</v>
      </c>
      <c r="F30">
        <v>12</v>
      </c>
      <c r="H30">
        <v>13</v>
      </c>
      <c r="J30">
        <v>7</v>
      </c>
    </row>
    <row r="31" spans="1:15" x14ac:dyDescent="0.25">
      <c r="C31" t="s">
        <v>502</v>
      </c>
      <c r="D31">
        <v>3</v>
      </c>
      <c r="F31">
        <v>12</v>
      </c>
      <c r="H31">
        <v>9</v>
      </c>
      <c r="J31">
        <v>3</v>
      </c>
    </row>
    <row r="32" spans="1:15" x14ac:dyDescent="0.25">
      <c r="C32" t="s">
        <v>893</v>
      </c>
      <c r="D32">
        <v>2</v>
      </c>
      <c r="F32">
        <v>13</v>
      </c>
      <c r="H32">
        <v>12</v>
      </c>
      <c r="J32">
        <v>3</v>
      </c>
    </row>
    <row r="33" spans="3:10" x14ac:dyDescent="0.25">
      <c r="C33" t="s">
        <v>495</v>
      </c>
      <c r="D33">
        <v>1</v>
      </c>
      <c r="F33">
        <v>13</v>
      </c>
      <c r="H33">
        <v>12</v>
      </c>
      <c r="J33">
        <v>4</v>
      </c>
    </row>
    <row r="34" spans="3:10" x14ac:dyDescent="0.25">
      <c r="F34">
        <v>12</v>
      </c>
      <c r="H34">
        <v>13</v>
      </c>
      <c r="J34">
        <v>4</v>
      </c>
    </row>
    <row r="35" spans="3:10" x14ac:dyDescent="0.25">
      <c r="F35">
        <f>AVERAGE(F21:F34)</f>
        <v>9.5714285714285712</v>
      </c>
      <c r="H35">
        <f>AVERAGE(H21:H34)</f>
        <v>11.714285714285714</v>
      </c>
      <c r="J35">
        <f>AVERAGE(J21:J34)</f>
        <v>7.4285714285714288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9"/>
  <sheetViews>
    <sheetView topLeftCell="A55" workbookViewId="0">
      <selection activeCell="D24" sqref="D24"/>
    </sheetView>
  </sheetViews>
  <sheetFormatPr defaultRowHeight="15" x14ac:dyDescent="0.25"/>
  <cols>
    <col min="1" max="1" width="44.42578125" customWidth="1"/>
    <col min="2" max="2" width="12.5703125" style="3" bestFit="1" customWidth="1"/>
  </cols>
  <sheetData>
    <row r="1" spans="1:2" x14ac:dyDescent="0.25">
      <c r="A1" t="s">
        <v>101</v>
      </c>
    </row>
    <row r="2" spans="1:2" x14ac:dyDescent="0.25">
      <c r="A2" t="s">
        <v>85</v>
      </c>
    </row>
    <row r="3" spans="1:2" x14ac:dyDescent="0.25">
      <c r="A3" t="s">
        <v>50</v>
      </c>
      <c r="B3" s="3">
        <v>44900</v>
      </c>
    </row>
    <row r="5" spans="1:2" x14ac:dyDescent="0.25">
      <c r="A5" t="s">
        <v>51</v>
      </c>
      <c r="B5" s="3">
        <v>52000</v>
      </c>
    </row>
    <row r="7" spans="1:2" x14ac:dyDescent="0.25">
      <c r="A7" t="s">
        <v>52</v>
      </c>
      <c r="B7" s="3">
        <v>53500</v>
      </c>
    </row>
    <row r="9" spans="1:2" x14ac:dyDescent="0.25">
      <c r="A9" t="s">
        <v>53</v>
      </c>
      <c r="B9" s="3">
        <v>55000</v>
      </c>
    </row>
    <row r="11" spans="1:2" x14ac:dyDescent="0.25">
      <c r="A11" t="s">
        <v>54</v>
      </c>
      <c r="B11" s="3">
        <v>59900</v>
      </c>
    </row>
    <row r="13" spans="1:2" x14ac:dyDescent="0.25">
      <c r="A13" t="s">
        <v>90</v>
      </c>
      <c r="B13" s="3">
        <v>59900</v>
      </c>
    </row>
    <row r="15" spans="1:2" x14ac:dyDescent="0.25">
      <c r="A15" t="s">
        <v>91</v>
      </c>
      <c r="B15" s="3">
        <v>59900</v>
      </c>
    </row>
    <row r="17" spans="1:2" x14ac:dyDescent="0.25">
      <c r="A17" t="s">
        <v>55</v>
      </c>
      <c r="B17" s="3">
        <v>59900</v>
      </c>
    </row>
    <row r="19" spans="1:2" x14ac:dyDescent="0.25">
      <c r="A19" t="s">
        <v>56</v>
      </c>
      <c r="B19" s="3">
        <v>59900</v>
      </c>
    </row>
    <row r="21" spans="1:2" x14ac:dyDescent="0.25">
      <c r="A21" t="s">
        <v>57</v>
      </c>
      <c r="B21" s="3">
        <v>59900</v>
      </c>
    </row>
    <row r="23" spans="1:2" x14ac:dyDescent="0.25">
      <c r="A23" t="s">
        <v>58</v>
      </c>
      <c r="B23" s="3">
        <v>63900</v>
      </c>
    </row>
    <row r="25" spans="1:2" x14ac:dyDescent="0.25">
      <c r="A25" t="s">
        <v>59</v>
      </c>
      <c r="B25" s="3">
        <v>64500</v>
      </c>
    </row>
    <row r="27" spans="1:2" x14ac:dyDescent="0.25">
      <c r="A27" t="s">
        <v>60</v>
      </c>
      <c r="B27" s="3">
        <v>68000</v>
      </c>
    </row>
    <row r="29" spans="1:2" x14ac:dyDescent="0.25">
      <c r="A29" t="s">
        <v>61</v>
      </c>
      <c r="B29" s="3">
        <v>69900</v>
      </c>
    </row>
    <row r="31" spans="1:2" x14ac:dyDescent="0.25">
      <c r="A31" t="s">
        <v>62</v>
      </c>
      <c r="B31" s="3">
        <v>79900</v>
      </c>
    </row>
    <row r="33" spans="1:2" x14ac:dyDescent="0.25">
      <c r="A33" t="s">
        <v>63</v>
      </c>
      <c r="B33" s="3">
        <v>79900</v>
      </c>
    </row>
    <row r="35" spans="1:2" x14ac:dyDescent="0.25">
      <c r="A35" t="s">
        <v>64</v>
      </c>
      <c r="B35" s="3">
        <v>84500</v>
      </c>
    </row>
    <row r="37" spans="1:2" x14ac:dyDescent="0.25">
      <c r="A37" t="s">
        <v>65</v>
      </c>
      <c r="B37" s="3">
        <v>99900</v>
      </c>
    </row>
    <row r="39" spans="1:2" x14ac:dyDescent="0.25">
      <c r="A39" t="s">
        <v>66</v>
      </c>
      <c r="B39" s="3">
        <v>99900</v>
      </c>
    </row>
    <row r="41" spans="1:2" x14ac:dyDescent="0.25">
      <c r="A41" s="4">
        <f>COUNT(B3:B39)</f>
        <v>19</v>
      </c>
      <c r="B41" s="3">
        <f>AVERAGE(B3:B39)</f>
        <v>67115.789473684214</v>
      </c>
    </row>
    <row r="44" spans="1:2" x14ac:dyDescent="0.25">
      <c r="A44" t="s">
        <v>84</v>
      </c>
    </row>
    <row r="46" spans="1:2" x14ac:dyDescent="0.25">
      <c r="A46" t="s">
        <v>67</v>
      </c>
      <c r="B46" s="3">
        <v>74900</v>
      </c>
    </row>
    <row r="48" spans="1:2" x14ac:dyDescent="0.25">
      <c r="A48" t="s">
        <v>68</v>
      </c>
      <c r="B48" s="3">
        <v>77000</v>
      </c>
    </row>
    <row r="50" spans="1:2" x14ac:dyDescent="0.25">
      <c r="A50" t="s">
        <v>69</v>
      </c>
      <c r="B50" s="3">
        <v>89000</v>
      </c>
    </row>
    <row r="52" spans="1:2" x14ac:dyDescent="0.25">
      <c r="A52" t="s">
        <v>70</v>
      </c>
      <c r="B52" s="3">
        <v>89500</v>
      </c>
    </row>
    <row r="54" spans="1:2" x14ac:dyDescent="0.25">
      <c r="A54" t="s">
        <v>71</v>
      </c>
      <c r="B54" s="3">
        <v>91500</v>
      </c>
    </row>
    <row r="56" spans="1:2" x14ac:dyDescent="0.25">
      <c r="A56" t="s">
        <v>72</v>
      </c>
      <c r="B56" s="3">
        <v>95000</v>
      </c>
    </row>
    <row r="58" spans="1:2" x14ac:dyDescent="0.25">
      <c r="A58" t="s">
        <v>73</v>
      </c>
      <c r="B58" s="3">
        <v>99500</v>
      </c>
    </row>
    <row r="60" spans="1:2" x14ac:dyDescent="0.25">
      <c r="A60" t="s">
        <v>74</v>
      </c>
      <c r="B60" s="3">
        <v>110000</v>
      </c>
    </row>
    <row r="62" spans="1:2" x14ac:dyDescent="0.25">
      <c r="A62" t="s">
        <v>75</v>
      </c>
      <c r="B62" s="3">
        <v>115000</v>
      </c>
    </row>
    <row r="64" spans="1:2" x14ac:dyDescent="0.25">
      <c r="A64" t="s">
        <v>76</v>
      </c>
      <c r="B64" s="3">
        <v>123500</v>
      </c>
    </row>
    <row r="66" spans="1:2" x14ac:dyDescent="0.25">
      <c r="A66" t="s">
        <v>77</v>
      </c>
      <c r="B66" s="3">
        <v>139900</v>
      </c>
    </row>
    <row r="68" spans="1:2" x14ac:dyDescent="0.25">
      <c r="A68" t="s">
        <v>78</v>
      </c>
      <c r="B68" s="3">
        <v>145000</v>
      </c>
    </row>
    <row r="70" spans="1:2" x14ac:dyDescent="0.25">
      <c r="A70" t="s">
        <v>79</v>
      </c>
      <c r="B70" s="3">
        <v>147000</v>
      </c>
    </row>
    <row r="72" spans="1:2" x14ac:dyDescent="0.25">
      <c r="A72" t="s">
        <v>80</v>
      </c>
      <c r="B72" s="3">
        <v>163900</v>
      </c>
    </row>
    <row r="74" spans="1:2" x14ac:dyDescent="0.25">
      <c r="A74" t="s">
        <v>81</v>
      </c>
      <c r="B74" s="3">
        <v>165000</v>
      </c>
    </row>
    <row r="76" spans="1:2" x14ac:dyDescent="0.25">
      <c r="A76" t="s">
        <v>82</v>
      </c>
      <c r="B76" s="3">
        <v>169500</v>
      </c>
    </row>
    <row r="78" spans="1:2" x14ac:dyDescent="0.25">
      <c r="A78" t="s">
        <v>83</v>
      </c>
      <c r="B78" s="3">
        <v>169900</v>
      </c>
    </row>
    <row r="80" spans="1:2" x14ac:dyDescent="0.25">
      <c r="A80">
        <f>COUNT(B46:B78)</f>
        <v>17</v>
      </c>
      <c r="B80" s="3">
        <f>AVERAGE(B46:B78)</f>
        <v>121476.4705882353</v>
      </c>
    </row>
    <row r="82" spans="1:2" x14ac:dyDescent="0.25">
      <c r="A82" t="s">
        <v>86</v>
      </c>
    </row>
    <row r="83" spans="1:2" x14ac:dyDescent="0.25">
      <c r="A83" t="s">
        <v>87</v>
      </c>
      <c r="B83" s="3">
        <v>145000</v>
      </c>
    </row>
    <row r="94" spans="1:2" ht="15" customHeight="1" x14ac:dyDescent="0.25"/>
    <row r="103" ht="48" customHeight="1" x14ac:dyDescent="0.25"/>
    <row r="104" ht="15" customHeight="1" x14ac:dyDescent="0.25"/>
    <row r="107" ht="15" customHeight="1" x14ac:dyDescent="0.25"/>
    <row r="109" ht="15" customHeight="1" x14ac:dyDescent="0.25"/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workbookViewId="0">
      <selection activeCell="C2" sqref="C2:C21"/>
    </sheetView>
  </sheetViews>
  <sheetFormatPr defaultRowHeight="15" x14ac:dyDescent="0.25"/>
  <cols>
    <col min="1" max="1" width="32.7109375" customWidth="1"/>
    <col min="2" max="2" width="31.28515625" customWidth="1"/>
    <col min="3" max="3" width="13" style="15" customWidth="1"/>
  </cols>
  <sheetData>
    <row r="2" spans="1:3" x14ac:dyDescent="0.25">
      <c r="A2" t="s">
        <v>218</v>
      </c>
      <c r="B2" t="s">
        <v>219</v>
      </c>
      <c r="C2" s="15">
        <v>24500</v>
      </c>
    </row>
    <row r="3" spans="1:3" x14ac:dyDescent="0.25">
      <c r="A3" t="s">
        <v>220</v>
      </c>
      <c r="B3" t="s">
        <v>221</v>
      </c>
      <c r="C3" s="15" t="s">
        <v>96</v>
      </c>
    </row>
    <row r="4" spans="1:3" x14ac:dyDescent="0.25">
      <c r="A4" t="s">
        <v>222</v>
      </c>
      <c r="B4" t="s">
        <v>219</v>
      </c>
      <c r="C4" s="15">
        <v>34900</v>
      </c>
    </row>
    <row r="5" spans="1:3" x14ac:dyDescent="0.25">
      <c r="A5" t="s">
        <v>223</v>
      </c>
      <c r="B5" t="s">
        <v>224</v>
      </c>
      <c r="C5" s="15">
        <v>47500</v>
      </c>
    </row>
    <row r="6" spans="1:3" x14ac:dyDescent="0.25">
      <c r="A6" t="s">
        <v>225</v>
      </c>
      <c r="B6" t="s">
        <v>226</v>
      </c>
      <c r="C6" s="15">
        <v>24000</v>
      </c>
    </row>
    <row r="7" spans="1:3" x14ac:dyDescent="0.25">
      <c r="A7" t="s">
        <v>227</v>
      </c>
      <c r="B7" t="s">
        <v>224</v>
      </c>
      <c r="C7" s="15">
        <v>79000</v>
      </c>
    </row>
    <row r="8" spans="1:3" x14ac:dyDescent="0.25">
      <c r="A8" t="s">
        <v>228</v>
      </c>
      <c r="B8" t="s">
        <v>224</v>
      </c>
      <c r="C8" s="15">
        <v>49900</v>
      </c>
    </row>
    <row r="9" spans="1:3" x14ac:dyDescent="0.25">
      <c r="A9" t="s">
        <v>229</v>
      </c>
      <c r="B9" t="s">
        <v>230</v>
      </c>
      <c r="C9" s="15">
        <v>31500</v>
      </c>
    </row>
    <row r="10" spans="1:3" x14ac:dyDescent="0.25">
      <c r="A10" t="s">
        <v>231</v>
      </c>
      <c r="B10" t="s">
        <v>232</v>
      </c>
      <c r="C10" s="15">
        <v>10000</v>
      </c>
    </row>
    <row r="11" spans="1:3" x14ac:dyDescent="0.25">
      <c r="A11" t="s">
        <v>233</v>
      </c>
      <c r="B11" t="s">
        <v>219</v>
      </c>
      <c r="C11" s="15">
        <v>38000</v>
      </c>
    </row>
    <row r="12" spans="1:3" x14ac:dyDescent="0.25">
      <c r="A12" t="s">
        <v>234</v>
      </c>
      <c r="B12" t="s">
        <v>221</v>
      </c>
      <c r="C12" s="15">
        <v>18000</v>
      </c>
    </row>
    <row r="13" spans="1:3" x14ac:dyDescent="0.25">
      <c r="A13" t="s">
        <v>235</v>
      </c>
      <c r="B13" t="s">
        <v>221</v>
      </c>
      <c r="C13" s="15">
        <v>9000</v>
      </c>
    </row>
    <row r="14" spans="1:3" x14ac:dyDescent="0.25">
      <c r="A14" t="s">
        <v>236</v>
      </c>
      <c r="B14" t="s">
        <v>221</v>
      </c>
      <c r="C14" s="15">
        <v>13900</v>
      </c>
    </row>
    <row r="15" spans="1:3" x14ac:dyDescent="0.25">
      <c r="A15" t="s">
        <v>237</v>
      </c>
      <c r="B15" t="s">
        <v>238</v>
      </c>
      <c r="C15" s="15">
        <v>31500</v>
      </c>
    </row>
    <row r="16" spans="1:3" x14ac:dyDescent="0.25">
      <c r="A16" t="s">
        <v>239</v>
      </c>
      <c r="B16" t="s">
        <v>240</v>
      </c>
      <c r="C16" s="15">
        <v>27990</v>
      </c>
    </row>
    <row r="17" spans="1:4" x14ac:dyDescent="0.25">
      <c r="A17" t="s">
        <v>241</v>
      </c>
      <c r="B17" t="s">
        <v>242</v>
      </c>
      <c r="C17" s="15">
        <v>57900</v>
      </c>
    </row>
    <row r="18" spans="1:4" x14ac:dyDescent="0.25">
      <c r="A18" t="s">
        <v>243</v>
      </c>
      <c r="B18" t="s">
        <v>242</v>
      </c>
      <c r="C18" s="15">
        <v>18000</v>
      </c>
    </row>
    <row r="19" spans="1:4" x14ac:dyDescent="0.25">
      <c r="A19" t="s">
        <v>244</v>
      </c>
      <c r="B19" t="s">
        <v>242</v>
      </c>
      <c r="C19" s="15">
        <v>33000</v>
      </c>
    </row>
    <row r="20" spans="1:4" x14ac:dyDescent="0.25">
      <c r="A20" t="s">
        <v>245</v>
      </c>
      <c r="B20" t="s">
        <v>238</v>
      </c>
      <c r="C20" s="15">
        <v>22500</v>
      </c>
    </row>
    <row r="21" spans="1:4" x14ac:dyDescent="0.25">
      <c r="A21" t="s">
        <v>246</v>
      </c>
      <c r="B21" t="s">
        <v>224</v>
      </c>
      <c r="C21" s="15">
        <v>49800</v>
      </c>
    </row>
    <row r="22" spans="1:4" ht="15.75" thickBot="1" x14ac:dyDescent="0.3">
      <c r="A22" s="37"/>
      <c r="B22" s="37"/>
      <c r="C22" s="51"/>
      <c r="D22" s="37"/>
    </row>
    <row r="23" spans="1:4" x14ac:dyDescent="0.25">
      <c r="A23" t="s">
        <v>229</v>
      </c>
      <c r="B23" t="s">
        <v>230</v>
      </c>
      <c r="C23" s="15">
        <v>31500</v>
      </c>
    </row>
    <row r="24" spans="1:4" x14ac:dyDescent="0.25">
      <c r="A24" t="s">
        <v>231</v>
      </c>
      <c r="B24" t="s">
        <v>232</v>
      </c>
      <c r="C24" s="15">
        <v>10000</v>
      </c>
    </row>
    <row r="25" spans="1:4" x14ac:dyDescent="0.25">
      <c r="A25" t="s">
        <v>234</v>
      </c>
      <c r="B25" t="s">
        <v>221</v>
      </c>
      <c r="C25" s="15">
        <v>18000</v>
      </c>
    </row>
    <row r="26" spans="1:4" x14ac:dyDescent="0.25">
      <c r="A26" t="s">
        <v>235</v>
      </c>
      <c r="B26" t="s">
        <v>221</v>
      </c>
      <c r="C26" s="15">
        <v>9000</v>
      </c>
    </row>
    <row r="27" spans="1:4" x14ac:dyDescent="0.25">
      <c r="A27" t="s">
        <v>236</v>
      </c>
      <c r="B27" t="s">
        <v>221</v>
      </c>
      <c r="C27" s="15">
        <v>13900</v>
      </c>
    </row>
    <row r="28" spans="1:4" x14ac:dyDescent="0.25">
      <c r="A28" t="s">
        <v>237</v>
      </c>
      <c r="B28" t="s">
        <v>238</v>
      </c>
      <c r="C28" s="15">
        <v>31500</v>
      </c>
    </row>
    <row r="29" spans="1:4" x14ac:dyDescent="0.25">
      <c r="A29" t="s">
        <v>239</v>
      </c>
      <c r="B29" t="s">
        <v>240</v>
      </c>
      <c r="C29" s="15">
        <v>27990</v>
      </c>
    </row>
    <row r="30" spans="1:4" x14ac:dyDescent="0.25">
      <c r="A30" t="s">
        <v>245</v>
      </c>
      <c r="B30" t="s">
        <v>238</v>
      </c>
      <c r="C30" s="15">
        <v>22500</v>
      </c>
    </row>
    <row r="31" spans="1:4" x14ac:dyDescent="0.25">
      <c r="B31" t="s">
        <v>791</v>
      </c>
      <c r="C31" s="48">
        <f>COUNT(C23:C30)</f>
        <v>8</v>
      </c>
    </row>
    <row r="32" spans="1:4" x14ac:dyDescent="0.25">
      <c r="B32" s="15" t="s">
        <v>792</v>
      </c>
      <c r="C32" s="15">
        <f>AVERAGE(C23:C30)</f>
        <v>20548.75</v>
      </c>
    </row>
    <row r="33" spans="2:3" x14ac:dyDescent="0.25">
      <c r="B33" t="s">
        <v>793</v>
      </c>
      <c r="C33" s="15">
        <v>31500</v>
      </c>
    </row>
    <row r="34" spans="2:3" x14ac:dyDescent="0.25">
      <c r="B34" t="s">
        <v>794</v>
      </c>
      <c r="C34" s="15">
        <v>9000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7"/>
  <sheetViews>
    <sheetView topLeftCell="A143" zoomScaleNormal="100" workbookViewId="0">
      <selection activeCell="F162" sqref="F162"/>
    </sheetView>
  </sheetViews>
  <sheetFormatPr defaultRowHeight="15" x14ac:dyDescent="0.25"/>
  <cols>
    <col min="1" max="1" width="18.5703125" style="23" customWidth="1"/>
    <col min="2" max="2" width="14.42578125" style="23" customWidth="1"/>
    <col min="3" max="3" width="11.85546875" customWidth="1"/>
    <col min="4" max="4" width="17.140625" style="39" customWidth="1"/>
  </cols>
  <sheetData>
    <row r="1" spans="1:6" ht="30" x14ac:dyDescent="0.25">
      <c r="A1" s="22" t="s">
        <v>248</v>
      </c>
      <c r="B1" s="22" t="s">
        <v>249</v>
      </c>
      <c r="C1" s="20" t="s">
        <v>250</v>
      </c>
      <c r="D1" s="56" t="s">
        <v>251</v>
      </c>
    </row>
    <row r="2" spans="1:6" x14ac:dyDescent="0.25">
      <c r="A2" s="22">
        <v>2</v>
      </c>
      <c r="B2" s="22" t="s">
        <v>252</v>
      </c>
      <c r="C2" s="20">
        <v>3399</v>
      </c>
      <c r="D2" s="56">
        <v>40000</v>
      </c>
    </row>
    <row r="3" spans="1:6" x14ac:dyDescent="0.25">
      <c r="A3" s="22">
        <v>3</v>
      </c>
      <c r="B3" s="22" t="s">
        <v>253</v>
      </c>
      <c r="C3" s="20">
        <v>3132</v>
      </c>
      <c r="D3" s="56">
        <v>40000</v>
      </c>
    </row>
    <row r="4" spans="1:6" x14ac:dyDescent="0.25">
      <c r="A4" s="22">
        <v>4</v>
      </c>
      <c r="B4" s="22" t="s">
        <v>254</v>
      </c>
      <c r="C4" s="20">
        <v>3132</v>
      </c>
      <c r="D4" s="56">
        <v>40000</v>
      </c>
    </row>
    <row r="5" spans="1:6" x14ac:dyDescent="0.25">
      <c r="A5" s="22">
        <v>5</v>
      </c>
      <c r="B5" s="22" t="s">
        <v>255</v>
      </c>
      <c r="C5" s="20">
        <v>3025</v>
      </c>
      <c r="D5" s="56">
        <v>40000</v>
      </c>
    </row>
    <row r="6" spans="1:6" x14ac:dyDescent="0.25">
      <c r="A6" s="22">
        <v>6</v>
      </c>
      <c r="B6" s="22" t="s">
        <v>255</v>
      </c>
      <c r="C6" s="20">
        <v>2933</v>
      </c>
      <c r="D6" s="56">
        <v>40000</v>
      </c>
    </row>
    <row r="7" spans="1:6" x14ac:dyDescent="0.25">
      <c r="A7" s="22" t="s">
        <v>256</v>
      </c>
      <c r="B7" s="22" t="s">
        <v>257</v>
      </c>
      <c r="C7" s="20">
        <v>4261</v>
      </c>
      <c r="D7" s="56"/>
      <c r="F7">
        <v>87500</v>
      </c>
    </row>
    <row r="8" spans="1:6" x14ac:dyDescent="0.25">
      <c r="A8" s="22">
        <v>8</v>
      </c>
      <c r="B8" s="22" t="s">
        <v>258</v>
      </c>
      <c r="C8" s="20">
        <v>3531</v>
      </c>
      <c r="D8" s="56">
        <v>42000</v>
      </c>
    </row>
    <row r="9" spans="1:6" x14ac:dyDescent="0.25">
      <c r="A9" s="22">
        <v>10</v>
      </c>
      <c r="B9" s="22" t="s">
        <v>259</v>
      </c>
      <c r="C9" s="20">
        <v>3667</v>
      </c>
      <c r="D9" s="56">
        <v>38000</v>
      </c>
    </row>
    <row r="10" spans="1:6" x14ac:dyDescent="0.25">
      <c r="A10" s="22">
        <v>11</v>
      </c>
      <c r="B10" s="22" t="s">
        <v>260</v>
      </c>
      <c r="C10" s="20">
        <v>4017</v>
      </c>
      <c r="D10" s="56">
        <v>40000</v>
      </c>
    </row>
    <row r="11" spans="1:6" x14ac:dyDescent="0.25">
      <c r="A11" s="22">
        <v>12</v>
      </c>
      <c r="B11" s="22" t="s">
        <v>261</v>
      </c>
      <c r="C11" s="20">
        <v>3622</v>
      </c>
      <c r="D11" s="56">
        <v>70000</v>
      </c>
    </row>
    <row r="12" spans="1:6" x14ac:dyDescent="0.25">
      <c r="A12" s="22">
        <v>13</v>
      </c>
      <c r="B12" s="22" t="s">
        <v>258</v>
      </c>
      <c r="C12" s="20">
        <v>3224</v>
      </c>
      <c r="D12" s="56">
        <v>38000</v>
      </c>
    </row>
    <row r="13" spans="1:6" x14ac:dyDescent="0.25">
      <c r="A13" s="22">
        <v>14</v>
      </c>
      <c r="B13" s="22" t="s">
        <v>262</v>
      </c>
      <c r="C13" s="20">
        <v>2866</v>
      </c>
      <c r="D13" s="56">
        <v>38000</v>
      </c>
    </row>
    <row r="14" spans="1:6" x14ac:dyDescent="0.25">
      <c r="A14" s="22">
        <v>19</v>
      </c>
      <c r="B14" s="22"/>
      <c r="C14" s="20">
        <v>4210</v>
      </c>
      <c r="D14" s="56">
        <v>55000</v>
      </c>
    </row>
    <row r="15" spans="1:6" x14ac:dyDescent="0.25">
      <c r="A15" s="22">
        <v>21</v>
      </c>
      <c r="B15" s="22"/>
      <c r="C15" s="20">
        <v>3264</v>
      </c>
      <c r="D15" s="56">
        <v>50000</v>
      </c>
    </row>
    <row r="16" spans="1:6" x14ac:dyDescent="0.25">
      <c r="A16" s="22" t="s">
        <v>264</v>
      </c>
      <c r="B16" s="22" t="s">
        <v>265</v>
      </c>
      <c r="C16" s="20">
        <v>2405</v>
      </c>
      <c r="D16" s="56">
        <v>17000</v>
      </c>
    </row>
    <row r="17" spans="1:6" x14ac:dyDescent="0.25">
      <c r="A17" s="22" t="s">
        <v>266</v>
      </c>
      <c r="B17" s="22" t="s">
        <v>265</v>
      </c>
      <c r="C17" s="20">
        <v>2400</v>
      </c>
      <c r="D17" s="56">
        <v>17000</v>
      </c>
    </row>
    <row r="18" spans="1:6" x14ac:dyDescent="0.25">
      <c r="A18" s="22" t="s">
        <v>267</v>
      </c>
      <c r="B18" s="22" t="s">
        <v>265</v>
      </c>
      <c r="C18" s="20">
        <v>2400</v>
      </c>
      <c r="D18" s="56">
        <v>17000</v>
      </c>
    </row>
    <row r="19" spans="1:6" x14ac:dyDescent="0.25">
      <c r="A19" s="22" t="s">
        <v>268</v>
      </c>
      <c r="B19" s="22" t="s">
        <v>265</v>
      </c>
      <c r="C19" s="20">
        <v>2400</v>
      </c>
      <c r="D19" s="56">
        <v>17000</v>
      </c>
    </row>
    <row r="20" spans="1:6" x14ac:dyDescent="0.25">
      <c r="A20" s="22" t="s">
        <v>269</v>
      </c>
      <c r="B20" s="22" t="s">
        <v>270</v>
      </c>
      <c r="C20" s="20">
        <v>2620</v>
      </c>
      <c r="D20" s="56">
        <v>17000</v>
      </c>
    </row>
    <row r="21" spans="1:6" x14ac:dyDescent="0.25">
      <c r="A21" s="22" t="s">
        <v>271</v>
      </c>
      <c r="B21" s="22" t="s">
        <v>272</v>
      </c>
      <c r="C21" s="20">
        <v>2464</v>
      </c>
      <c r="D21" s="56">
        <v>17000</v>
      </c>
    </row>
    <row r="22" spans="1:6" x14ac:dyDescent="0.25">
      <c r="A22" s="22" t="s">
        <v>273</v>
      </c>
      <c r="B22" s="22" t="s">
        <v>265</v>
      </c>
      <c r="C22" s="20">
        <v>2400</v>
      </c>
      <c r="D22" s="56">
        <v>17000</v>
      </c>
    </row>
    <row r="23" spans="1:6" x14ac:dyDescent="0.25">
      <c r="A23" s="22" t="s">
        <v>274</v>
      </c>
      <c r="B23" s="22" t="s">
        <v>265</v>
      </c>
      <c r="C23" s="20">
        <v>2400</v>
      </c>
      <c r="D23" s="56">
        <v>17000</v>
      </c>
    </row>
    <row r="24" spans="1:6" x14ac:dyDescent="0.25">
      <c r="A24" s="22" t="s">
        <v>275</v>
      </c>
      <c r="B24" s="22" t="s">
        <v>265</v>
      </c>
      <c r="C24" s="20">
        <v>2400</v>
      </c>
      <c r="D24" s="56">
        <v>17000</v>
      </c>
    </row>
    <row r="25" spans="1:6" x14ac:dyDescent="0.25">
      <c r="A25" s="22" t="s">
        <v>276</v>
      </c>
      <c r="B25" s="22" t="s">
        <v>277</v>
      </c>
      <c r="C25" s="20">
        <v>4001</v>
      </c>
      <c r="D25" s="56"/>
      <c r="F25">
        <v>92000</v>
      </c>
    </row>
    <row r="26" spans="1:6" x14ac:dyDescent="0.25">
      <c r="A26" s="22">
        <v>37</v>
      </c>
      <c r="B26" s="22" t="s">
        <v>278</v>
      </c>
      <c r="C26" s="20">
        <v>2757</v>
      </c>
      <c r="D26" s="56">
        <v>48000</v>
      </c>
    </row>
    <row r="27" spans="1:6" x14ac:dyDescent="0.25">
      <c r="A27" s="22">
        <v>38</v>
      </c>
      <c r="B27" s="22" t="s">
        <v>279</v>
      </c>
      <c r="C27" s="20">
        <v>2533</v>
      </c>
      <c r="D27" s="56">
        <v>45000</v>
      </c>
    </row>
    <row r="28" spans="1:6" x14ac:dyDescent="0.25">
      <c r="A28" s="22">
        <v>39</v>
      </c>
      <c r="B28" s="22" t="s">
        <v>280</v>
      </c>
      <c r="C28" s="20">
        <v>2654</v>
      </c>
      <c r="D28" s="56">
        <v>48000</v>
      </c>
    </row>
    <row r="29" spans="1:6" x14ac:dyDescent="0.25">
      <c r="A29" s="22">
        <v>40</v>
      </c>
      <c r="B29" s="22" t="s">
        <v>279</v>
      </c>
      <c r="C29" s="20">
        <v>2532</v>
      </c>
      <c r="D29" s="56">
        <v>45000</v>
      </c>
    </row>
    <row r="30" spans="1:6" x14ac:dyDescent="0.25">
      <c r="A30" s="22">
        <v>41</v>
      </c>
      <c r="B30" s="22" t="s">
        <v>265</v>
      </c>
      <c r="C30" s="20">
        <v>2534</v>
      </c>
      <c r="D30" s="56">
        <v>48000</v>
      </c>
    </row>
    <row r="31" spans="1:6" x14ac:dyDescent="0.25">
      <c r="A31" s="22">
        <v>42</v>
      </c>
      <c r="B31" s="22" t="s">
        <v>279</v>
      </c>
      <c r="C31" s="20">
        <v>2532</v>
      </c>
      <c r="D31" s="56">
        <v>45000</v>
      </c>
    </row>
    <row r="32" spans="1:6" x14ac:dyDescent="0.25">
      <c r="A32" s="22">
        <v>43</v>
      </c>
      <c r="B32" s="22" t="s">
        <v>265</v>
      </c>
      <c r="C32" s="20">
        <v>2534</v>
      </c>
      <c r="D32" s="56">
        <v>48000</v>
      </c>
    </row>
    <row r="33" spans="1:4" x14ac:dyDescent="0.25">
      <c r="A33" s="22">
        <v>44</v>
      </c>
      <c r="B33" s="22" t="s">
        <v>279</v>
      </c>
      <c r="C33" s="20">
        <v>2532</v>
      </c>
      <c r="D33" s="56">
        <v>45000</v>
      </c>
    </row>
    <row r="34" spans="1:4" x14ac:dyDescent="0.25">
      <c r="A34" s="22">
        <v>45</v>
      </c>
      <c r="B34" s="22" t="s">
        <v>265</v>
      </c>
      <c r="C34" s="20">
        <v>2533</v>
      </c>
      <c r="D34" s="56">
        <v>48000</v>
      </c>
    </row>
    <row r="35" spans="1:4" x14ac:dyDescent="0.25">
      <c r="A35" s="22">
        <v>46</v>
      </c>
      <c r="B35" s="22" t="s">
        <v>279</v>
      </c>
      <c r="C35" s="20">
        <v>2532</v>
      </c>
      <c r="D35" s="56">
        <v>45000</v>
      </c>
    </row>
    <row r="36" spans="1:4" x14ac:dyDescent="0.25">
      <c r="A36" s="22">
        <v>47</v>
      </c>
      <c r="B36" s="22" t="s">
        <v>265</v>
      </c>
      <c r="C36" s="20">
        <v>2532</v>
      </c>
      <c r="D36" s="56">
        <v>48000</v>
      </c>
    </row>
    <row r="37" spans="1:4" x14ac:dyDescent="0.25">
      <c r="A37" s="22">
        <v>48</v>
      </c>
      <c r="B37" s="22" t="s">
        <v>279</v>
      </c>
      <c r="C37" s="20">
        <v>2531</v>
      </c>
      <c r="D37" s="56">
        <v>45000</v>
      </c>
    </row>
    <row r="38" spans="1:4" x14ac:dyDescent="0.25">
      <c r="A38" s="22">
        <v>49</v>
      </c>
      <c r="B38" s="22" t="s">
        <v>265</v>
      </c>
      <c r="C38" s="20">
        <v>2533</v>
      </c>
      <c r="D38" s="56">
        <v>48000</v>
      </c>
    </row>
    <row r="39" spans="1:4" x14ac:dyDescent="0.25">
      <c r="A39" s="22">
        <v>50</v>
      </c>
      <c r="B39" s="22" t="s">
        <v>279</v>
      </c>
      <c r="C39" s="20">
        <v>2531</v>
      </c>
      <c r="D39" s="56">
        <v>45000</v>
      </c>
    </row>
    <row r="40" spans="1:4" x14ac:dyDescent="0.25">
      <c r="A40" s="22">
        <v>51</v>
      </c>
      <c r="B40" s="22" t="s">
        <v>265</v>
      </c>
      <c r="C40" s="20">
        <v>2533</v>
      </c>
      <c r="D40" s="56">
        <v>48000</v>
      </c>
    </row>
    <row r="41" spans="1:4" x14ac:dyDescent="0.25">
      <c r="A41" s="22">
        <v>52</v>
      </c>
      <c r="B41" s="22" t="s">
        <v>279</v>
      </c>
      <c r="C41" s="20">
        <v>2531</v>
      </c>
      <c r="D41" s="56">
        <v>45000</v>
      </c>
    </row>
    <row r="42" spans="1:4" x14ac:dyDescent="0.25">
      <c r="A42" s="22">
        <v>53</v>
      </c>
      <c r="B42" s="22" t="s">
        <v>265</v>
      </c>
      <c r="C42" s="20">
        <v>2534</v>
      </c>
      <c r="D42" s="56">
        <v>48000</v>
      </c>
    </row>
    <row r="43" spans="1:4" x14ac:dyDescent="0.25">
      <c r="A43" s="22">
        <v>54</v>
      </c>
      <c r="B43" s="22" t="s">
        <v>279</v>
      </c>
      <c r="C43" s="20">
        <v>2531</v>
      </c>
      <c r="D43" s="56">
        <v>45000</v>
      </c>
    </row>
    <row r="44" spans="1:4" x14ac:dyDescent="0.25">
      <c r="A44" s="22">
        <v>55</v>
      </c>
      <c r="B44" s="22" t="s">
        <v>265</v>
      </c>
      <c r="C44" s="20">
        <v>2533</v>
      </c>
      <c r="D44" s="56">
        <v>48000</v>
      </c>
    </row>
    <row r="45" spans="1:4" x14ac:dyDescent="0.25">
      <c r="A45" s="22">
        <v>56</v>
      </c>
      <c r="B45" s="22" t="s">
        <v>281</v>
      </c>
      <c r="C45" s="20">
        <v>2533</v>
      </c>
      <c r="D45" s="56">
        <v>45000</v>
      </c>
    </row>
    <row r="46" spans="1:4" x14ac:dyDescent="0.25">
      <c r="A46" s="22">
        <v>57</v>
      </c>
      <c r="B46" s="22" t="s">
        <v>282</v>
      </c>
      <c r="C46" s="20">
        <v>2608</v>
      </c>
      <c r="D46" s="56">
        <v>48000</v>
      </c>
    </row>
    <row r="47" spans="1:4" x14ac:dyDescent="0.25">
      <c r="A47" s="22">
        <v>58</v>
      </c>
      <c r="B47" s="22" t="s">
        <v>283</v>
      </c>
      <c r="C47" s="20">
        <v>2912</v>
      </c>
      <c r="D47" s="56">
        <v>45000</v>
      </c>
    </row>
    <row r="48" spans="1:4" x14ac:dyDescent="0.25">
      <c r="A48" s="22">
        <v>59</v>
      </c>
      <c r="B48" s="22" t="s">
        <v>284</v>
      </c>
      <c r="C48" s="20">
        <v>5015</v>
      </c>
      <c r="D48" s="56">
        <v>52000</v>
      </c>
    </row>
    <row r="49" spans="1:4" x14ac:dyDescent="0.25">
      <c r="A49" s="22">
        <v>60</v>
      </c>
      <c r="B49" s="22" t="s">
        <v>285</v>
      </c>
      <c r="C49" s="20">
        <v>4165</v>
      </c>
      <c r="D49" s="56">
        <v>50000</v>
      </c>
    </row>
    <row r="50" spans="1:4" x14ac:dyDescent="0.25">
      <c r="A50" s="22">
        <v>61</v>
      </c>
      <c r="B50" s="22" t="s">
        <v>285</v>
      </c>
      <c r="C50" s="20">
        <v>4070</v>
      </c>
      <c r="D50" s="56">
        <v>50000</v>
      </c>
    </row>
    <row r="51" spans="1:4" x14ac:dyDescent="0.25">
      <c r="A51" s="22">
        <v>62</v>
      </c>
      <c r="B51" s="22" t="s">
        <v>286</v>
      </c>
      <c r="C51" s="20">
        <v>4148</v>
      </c>
      <c r="D51" s="56">
        <v>50000</v>
      </c>
    </row>
    <row r="52" spans="1:4" x14ac:dyDescent="0.25">
      <c r="A52" s="22">
        <v>64</v>
      </c>
      <c r="B52" s="22" t="s">
        <v>287</v>
      </c>
      <c r="C52" s="20">
        <v>7950</v>
      </c>
      <c r="D52" s="57"/>
    </row>
    <row r="53" spans="1:4" x14ac:dyDescent="0.25">
      <c r="A53" s="22">
        <v>67</v>
      </c>
      <c r="B53" s="22" t="s">
        <v>263</v>
      </c>
      <c r="C53" s="20">
        <v>2746</v>
      </c>
      <c r="D53" s="56">
        <v>55000</v>
      </c>
    </row>
    <row r="54" spans="1:4" x14ac:dyDescent="0.25">
      <c r="A54" s="22">
        <v>68</v>
      </c>
      <c r="B54" s="22" t="s">
        <v>254</v>
      </c>
      <c r="C54" s="20">
        <v>2946</v>
      </c>
      <c r="D54" s="56">
        <v>55000</v>
      </c>
    </row>
    <row r="55" spans="1:4" x14ac:dyDescent="0.25">
      <c r="A55" s="22">
        <v>69</v>
      </c>
      <c r="B55" s="22" t="s">
        <v>254</v>
      </c>
      <c r="C55" s="20">
        <v>3089</v>
      </c>
      <c r="D55" s="56">
        <v>55000</v>
      </c>
    </row>
    <row r="56" spans="1:4" x14ac:dyDescent="0.25">
      <c r="A56" s="22">
        <v>70</v>
      </c>
      <c r="B56" s="22" t="s">
        <v>289</v>
      </c>
      <c r="C56" s="20">
        <v>2939</v>
      </c>
      <c r="D56" s="56">
        <v>55000</v>
      </c>
    </row>
    <row r="57" spans="1:4" x14ac:dyDescent="0.25">
      <c r="A57" s="22">
        <v>71</v>
      </c>
      <c r="B57" s="22" t="s">
        <v>262</v>
      </c>
      <c r="C57" s="20">
        <v>2762</v>
      </c>
      <c r="D57" s="56">
        <v>55000</v>
      </c>
    </row>
    <row r="58" spans="1:4" x14ac:dyDescent="0.25">
      <c r="A58" s="22">
        <v>72</v>
      </c>
      <c r="B58" s="22" t="s">
        <v>290</v>
      </c>
      <c r="C58" s="20">
        <v>2518</v>
      </c>
      <c r="D58" s="56">
        <v>55000</v>
      </c>
    </row>
    <row r="59" spans="1:4" x14ac:dyDescent="0.25">
      <c r="A59" s="22">
        <v>73</v>
      </c>
      <c r="B59" s="22" t="s">
        <v>291</v>
      </c>
      <c r="C59" s="20">
        <v>2543</v>
      </c>
      <c r="D59" s="56">
        <v>52000</v>
      </c>
    </row>
    <row r="60" spans="1:4" x14ac:dyDescent="0.25">
      <c r="A60" s="22">
        <v>74</v>
      </c>
      <c r="B60" s="22" t="s">
        <v>292</v>
      </c>
      <c r="C60" s="20">
        <v>3273</v>
      </c>
      <c r="D60" s="56">
        <v>52000</v>
      </c>
    </row>
    <row r="61" spans="1:4" x14ac:dyDescent="0.25">
      <c r="A61" s="22">
        <v>77</v>
      </c>
      <c r="B61" s="22" t="s">
        <v>293</v>
      </c>
      <c r="C61" s="20">
        <v>2856</v>
      </c>
      <c r="D61" s="56">
        <v>45000</v>
      </c>
    </row>
    <row r="62" spans="1:4" x14ac:dyDescent="0.25">
      <c r="A62" s="22">
        <v>78</v>
      </c>
      <c r="B62" s="22" t="s">
        <v>294</v>
      </c>
      <c r="C62" s="20">
        <v>2779</v>
      </c>
      <c r="D62" s="56">
        <v>47000</v>
      </c>
    </row>
    <row r="63" spans="1:4" x14ac:dyDescent="0.25">
      <c r="A63" s="22">
        <v>79</v>
      </c>
      <c r="B63" s="22" t="s">
        <v>295</v>
      </c>
      <c r="C63" s="20">
        <v>4457</v>
      </c>
      <c r="D63" s="56">
        <v>47000</v>
      </c>
    </row>
    <row r="64" spans="1:4" x14ac:dyDescent="0.25">
      <c r="A64" s="22">
        <v>80</v>
      </c>
      <c r="B64" s="22" t="s">
        <v>296</v>
      </c>
      <c r="C64" s="20">
        <v>4147</v>
      </c>
      <c r="D64" s="56">
        <v>55000</v>
      </c>
    </row>
    <row r="65" spans="1:5" x14ac:dyDescent="0.25">
      <c r="A65" s="22">
        <v>81</v>
      </c>
      <c r="B65" s="22" t="s">
        <v>297</v>
      </c>
      <c r="C65" s="20">
        <v>4147</v>
      </c>
      <c r="D65" s="56">
        <v>65000</v>
      </c>
      <c r="E65" t="s">
        <v>796</v>
      </c>
    </row>
    <row r="66" spans="1:5" x14ac:dyDescent="0.25">
      <c r="A66" s="22">
        <v>83</v>
      </c>
      <c r="B66" s="22" t="s">
        <v>298</v>
      </c>
      <c r="C66" s="20">
        <v>4441</v>
      </c>
      <c r="D66" s="56">
        <v>60000</v>
      </c>
      <c r="E66" t="s">
        <v>796</v>
      </c>
    </row>
    <row r="67" spans="1:5" x14ac:dyDescent="0.25">
      <c r="A67" s="22">
        <v>86</v>
      </c>
      <c r="B67" s="22" t="s">
        <v>299</v>
      </c>
      <c r="C67" s="20">
        <v>2836</v>
      </c>
      <c r="D67" s="56">
        <v>55000</v>
      </c>
    </row>
    <row r="68" spans="1:5" x14ac:dyDescent="0.25">
      <c r="A68" s="22">
        <v>87</v>
      </c>
      <c r="B68" s="22" t="s">
        <v>300</v>
      </c>
      <c r="C68" s="20">
        <v>3117</v>
      </c>
      <c r="D68" s="56">
        <v>55000</v>
      </c>
    </row>
    <row r="69" spans="1:5" x14ac:dyDescent="0.25">
      <c r="A69" s="22">
        <v>88</v>
      </c>
      <c r="B69" s="22" t="s">
        <v>301</v>
      </c>
      <c r="C69" s="20">
        <v>3398</v>
      </c>
      <c r="D69" s="56">
        <v>55000</v>
      </c>
    </row>
    <row r="70" spans="1:5" x14ac:dyDescent="0.25">
      <c r="A70" s="22">
        <v>89</v>
      </c>
      <c r="B70" s="22" t="s">
        <v>302</v>
      </c>
      <c r="C70" s="20">
        <v>3679</v>
      </c>
      <c r="D70" s="56">
        <v>55000</v>
      </c>
    </row>
    <row r="71" spans="1:5" x14ac:dyDescent="0.25">
      <c r="A71" s="22">
        <v>90</v>
      </c>
      <c r="B71" s="22" t="s">
        <v>303</v>
      </c>
      <c r="C71" s="20">
        <v>3961</v>
      </c>
      <c r="D71" s="56">
        <v>55000</v>
      </c>
    </row>
    <row r="72" spans="1:5" x14ac:dyDescent="0.25">
      <c r="A72" s="23">
        <v>91</v>
      </c>
      <c r="B72" s="23" t="s">
        <v>811</v>
      </c>
      <c r="C72">
        <v>2460</v>
      </c>
      <c r="D72" s="39">
        <v>55000</v>
      </c>
    </row>
    <row r="73" spans="1:5" x14ac:dyDescent="0.25">
      <c r="A73" s="23">
        <v>92</v>
      </c>
      <c r="B73" s="23" t="s">
        <v>811</v>
      </c>
      <c r="C73">
        <v>2460</v>
      </c>
      <c r="D73" s="39">
        <v>55000</v>
      </c>
    </row>
    <row r="74" spans="1:5" x14ac:dyDescent="0.25">
      <c r="A74" s="23">
        <v>93</v>
      </c>
      <c r="B74" s="23" t="s">
        <v>811</v>
      </c>
      <c r="C74">
        <v>2460</v>
      </c>
      <c r="D74" s="39">
        <v>55000</v>
      </c>
    </row>
    <row r="75" spans="1:5" x14ac:dyDescent="0.25">
      <c r="A75" s="23">
        <v>94</v>
      </c>
      <c r="B75" s="23" t="s">
        <v>811</v>
      </c>
      <c r="C75">
        <v>2460</v>
      </c>
      <c r="D75" s="39">
        <v>55000</v>
      </c>
    </row>
    <row r="76" spans="1:5" x14ac:dyDescent="0.25">
      <c r="A76" s="23">
        <v>95</v>
      </c>
      <c r="B76" s="23" t="s">
        <v>811</v>
      </c>
      <c r="C76">
        <v>2460</v>
      </c>
      <c r="D76" s="39">
        <v>55000</v>
      </c>
    </row>
    <row r="77" spans="1:5" x14ac:dyDescent="0.25">
      <c r="A77" s="23">
        <v>96</v>
      </c>
      <c r="B77" s="23" t="s">
        <v>811</v>
      </c>
      <c r="C77">
        <v>2460</v>
      </c>
      <c r="D77" s="39">
        <v>55000</v>
      </c>
    </row>
    <row r="78" spans="1:5" x14ac:dyDescent="0.25">
      <c r="A78" s="23">
        <v>97</v>
      </c>
      <c r="B78" s="23" t="s">
        <v>811</v>
      </c>
      <c r="C78">
        <v>2460</v>
      </c>
      <c r="D78" s="39">
        <v>55000</v>
      </c>
    </row>
    <row r="79" spans="1:5" x14ac:dyDescent="0.25">
      <c r="A79" s="23">
        <v>98</v>
      </c>
      <c r="B79" s="23" t="s">
        <v>811</v>
      </c>
      <c r="C79">
        <v>2460</v>
      </c>
      <c r="D79" s="39">
        <v>55000</v>
      </c>
    </row>
    <row r="80" spans="1:5" x14ac:dyDescent="0.25">
      <c r="A80" s="23">
        <v>100</v>
      </c>
      <c r="B80" s="23" t="s">
        <v>811</v>
      </c>
      <c r="C80">
        <v>2460</v>
      </c>
      <c r="D80" s="39">
        <v>55000</v>
      </c>
    </row>
    <row r="81" spans="1:4" x14ac:dyDescent="0.25">
      <c r="A81" s="23">
        <v>101</v>
      </c>
      <c r="B81" s="23" t="s">
        <v>811</v>
      </c>
      <c r="C81">
        <v>2460</v>
      </c>
      <c r="D81" s="39">
        <v>55000</v>
      </c>
    </row>
    <row r="82" spans="1:4" x14ac:dyDescent="0.25">
      <c r="A82" s="23">
        <v>102</v>
      </c>
      <c r="B82" s="23" t="s">
        <v>812</v>
      </c>
      <c r="C82">
        <v>2460</v>
      </c>
      <c r="D82" s="39">
        <v>55000</v>
      </c>
    </row>
    <row r="83" spans="1:4" x14ac:dyDescent="0.25">
      <c r="A83" s="23">
        <v>103</v>
      </c>
      <c r="B83" s="23" t="s">
        <v>813</v>
      </c>
      <c r="C83">
        <v>2338</v>
      </c>
      <c r="D83" s="39">
        <v>54000</v>
      </c>
    </row>
    <row r="84" spans="1:4" x14ac:dyDescent="0.25">
      <c r="A84" s="23">
        <v>104</v>
      </c>
      <c r="B84" s="23" t="s">
        <v>814</v>
      </c>
      <c r="C84">
        <v>2746</v>
      </c>
      <c r="D84" s="39">
        <v>58000</v>
      </c>
    </row>
    <row r="85" spans="1:4" x14ac:dyDescent="0.25">
      <c r="A85" s="23">
        <v>105</v>
      </c>
      <c r="B85" s="23" t="s">
        <v>815</v>
      </c>
      <c r="C85">
        <v>2338</v>
      </c>
      <c r="D85" s="39">
        <v>54000</v>
      </c>
    </row>
    <row r="86" spans="1:4" x14ac:dyDescent="0.25">
      <c r="A86" s="23">
        <v>106</v>
      </c>
      <c r="B86" s="23" t="s">
        <v>816</v>
      </c>
      <c r="C86">
        <v>2429</v>
      </c>
      <c r="D86" s="39">
        <v>55000</v>
      </c>
    </row>
    <row r="87" spans="1:4" x14ac:dyDescent="0.25">
      <c r="A87" s="23">
        <v>107</v>
      </c>
      <c r="B87" s="23" t="s">
        <v>816</v>
      </c>
      <c r="C87">
        <v>2401</v>
      </c>
      <c r="D87" s="39">
        <v>55000</v>
      </c>
    </row>
    <row r="88" spans="1:4" x14ac:dyDescent="0.25">
      <c r="A88" s="23">
        <v>108</v>
      </c>
      <c r="B88" s="23" t="s">
        <v>817</v>
      </c>
      <c r="C88">
        <v>2466</v>
      </c>
      <c r="D88" s="39">
        <v>55000</v>
      </c>
    </row>
    <row r="89" spans="1:4" x14ac:dyDescent="0.25">
      <c r="A89" s="23">
        <v>109</v>
      </c>
      <c r="B89" s="23" t="s">
        <v>818</v>
      </c>
      <c r="C89">
        <v>2797</v>
      </c>
      <c r="D89" s="39">
        <v>58000</v>
      </c>
    </row>
    <row r="90" spans="1:4" x14ac:dyDescent="0.25">
      <c r="A90" s="23">
        <v>110</v>
      </c>
      <c r="B90" s="23" t="s">
        <v>819</v>
      </c>
      <c r="C90">
        <v>2729</v>
      </c>
      <c r="D90" s="39">
        <v>58000</v>
      </c>
    </row>
    <row r="91" spans="1:4" x14ac:dyDescent="0.25">
      <c r="A91" s="23">
        <v>111</v>
      </c>
      <c r="B91" s="23" t="s">
        <v>820</v>
      </c>
      <c r="C91">
        <v>2477</v>
      </c>
      <c r="D91" s="39">
        <v>55000</v>
      </c>
    </row>
    <row r="92" spans="1:4" x14ac:dyDescent="0.25">
      <c r="A92" s="23">
        <v>112</v>
      </c>
      <c r="B92" s="23" t="s">
        <v>821</v>
      </c>
      <c r="C92">
        <v>2473</v>
      </c>
      <c r="D92" s="39">
        <v>55000</v>
      </c>
    </row>
    <row r="93" spans="1:4" x14ac:dyDescent="0.25">
      <c r="A93" s="23">
        <v>113</v>
      </c>
      <c r="B93" s="23" t="s">
        <v>822</v>
      </c>
      <c r="C93">
        <v>2447</v>
      </c>
      <c r="D93" s="39">
        <v>55000</v>
      </c>
    </row>
    <row r="94" spans="1:4" x14ac:dyDescent="0.25">
      <c r="A94" s="23">
        <v>120</v>
      </c>
      <c r="B94" s="23" t="s">
        <v>823</v>
      </c>
      <c r="C94">
        <v>3726</v>
      </c>
      <c r="D94" s="39">
        <v>58000</v>
      </c>
    </row>
    <row r="95" spans="1:4" x14ac:dyDescent="0.25">
      <c r="A95" s="23">
        <v>121</v>
      </c>
      <c r="B95" s="23" t="s">
        <v>823</v>
      </c>
      <c r="C95">
        <v>2565</v>
      </c>
      <c r="D95" s="39">
        <v>57000</v>
      </c>
    </row>
    <row r="96" spans="1:4" x14ac:dyDescent="0.25">
      <c r="A96" s="23">
        <v>122</v>
      </c>
      <c r="B96" s="23" t="s">
        <v>823</v>
      </c>
      <c r="C96">
        <v>2405</v>
      </c>
      <c r="D96" s="39">
        <v>55000</v>
      </c>
    </row>
    <row r="97" spans="1:4" x14ac:dyDescent="0.25">
      <c r="A97" s="23">
        <v>123</v>
      </c>
      <c r="B97" s="23" t="s">
        <v>823</v>
      </c>
      <c r="C97">
        <v>2400</v>
      </c>
      <c r="D97" s="39">
        <v>55000</v>
      </c>
    </row>
    <row r="98" spans="1:4" x14ac:dyDescent="0.25">
      <c r="A98" s="23">
        <v>124</v>
      </c>
      <c r="B98" s="23" t="s">
        <v>823</v>
      </c>
      <c r="C98">
        <v>2400</v>
      </c>
      <c r="D98" s="39">
        <v>55000</v>
      </c>
    </row>
    <row r="99" spans="1:4" x14ac:dyDescent="0.25">
      <c r="A99" s="23">
        <v>125</v>
      </c>
      <c r="B99" s="23" t="s">
        <v>823</v>
      </c>
      <c r="C99">
        <v>2400</v>
      </c>
      <c r="D99" s="39">
        <v>55000</v>
      </c>
    </row>
    <row r="100" spans="1:4" x14ac:dyDescent="0.25">
      <c r="A100" s="23">
        <v>126</v>
      </c>
      <c r="B100" s="23" t="s">
        <v>823</v>
      </c>
      <c r="C100">
        <v>2400</v>
      </c>
      <c r="D100" s="39">
        <v>55000</v>
      </c>
    </row>
    <row r="101" spans="1:4" x14ac:dyDescent="0.25">
      <c r="A101" s="23">
        <v>127</v>
      </c>
      <c r="B101" s="23" t="s">
        <v>823</v>
      </c>
      <c r="C101">
        <v>2400</v>
      </c>
      <c r="D101" s="39">
        <v>55000</v>
      </c>
    </row>
    <row r="102" spans="1:4" x14ac:dyDescent="0.25">
      <c r="A102" s="23">
        <v>128</v>
      </c>
      <c r="B102" s="23" t="s">
        <v>823</v>
      </c>
      <c r="C102">
        <v>2400</v>
      </c>
      <c r="D102" s="39">
        <v>55000</v>
      </c>
    </row>
    <row r="103" spans="1:4" x14ac:dyDescent="0.25">
      <c r="A103" s="23">
        <v>129</v>
      </c>
      <c r="B103" s="23" t="s">
        <v>823</v>
      </c>
      <c r="C103">
        <v>2400</v>
      </c>
      <c r="D103" s="39">
        <v>55000</v>
      </c>
    </row>
    <row r="104" spans="1:4" x14ac:dyDescent="0.25">
      <c r="A104" s="23">
        <v>130</v>
      </c>
      <c r="B104" s="23" t="s">
        <v>823</v>
      </c>
      <c r="C104">
        <v>2407</v>
      </c>
      <c r="D104" s="39">
        <v>55000</v>
      </c>
    </row>
    <row r="105" spans="1:4" x14ac:dyDescent="0.25">
      <c r="A105" s="23">
        <v>131</v>
      </c>
      <c r="B105" s="23" t="s">
        <v>823</v>
      </c>
      <c r="C105">
        <v>2407</v>
      </c>
      <c r="D105" s="39">
        <v>50000</v>
      </c>
    </row>
    <row r="106" spans="1:4" x14ac:dyDescent="0.25">
      <c r="A106" s="23">
        <v>132</v>
      </c>
      <c r="B106" s="23" t="s">
        <v>823</v>
      </c>
      <c r="C106">
        <v>2400</v>
      </c>
      <c r="D106" s="39">
        <v>50000</v>
      </c>
    </row>
    <row r="107" spans="1:4" x14ac:dyDescent="0.25">
      <c r="A107" s="23">
        <v>133</v>
      </c>
      <c r="B107" s="23" t="s">
        <v>823</v>
      </c>
      <c r="C107">
        <v>2400</v>
      </c>
      <c r="D107" s="39">
        <v>50000</v>
      </c>
    </row>
    <row r="108" spans="1:4" x14ac:dyDescent="0.25">
      <c r="A108" s="23">
        <v>134</v>
      </c>
      <c r="B108" s="23" t="s">
        <v>823</v>
      </c>
      <c r="C108">
        <v>2400</v>
      </c>
      <c r="D108" s="39">
        <v>50000</v>
      </c>
    </row>
    <row r="109" spans="1:4" x14ac:dyDescent="0.25">
      <c r="A109" s="23">
        <v>135</v>
      </c>
      <c r="B109" s="23" t="s">
        <v>823</v>
      </c>
      <c r="C109">
        <v>2400</v>
      </c>
      <c r="D109" s="39">
        <v>50000</v>
      </c>
    </row>
    <row r="110" spans="1:4" x14ac:dyDescent="0.25">
      <c r="A110" s="23">
        <v>136</v>
      </c>
      <c r="B110" s="23" t="s">
        <v>823</v>
      </c>
      <c r="C110">
        <v>2400</v>
      </c>
      <c r="D110" s="39">
        <v>50000</v>
      </c>
    </row>
    <row r="111" spans="1:4" x14ac:dyDescent="0.25">
      <c r="A111" s="23">
        <v>137</v>
      </c>
      <c r="B111" s="23" t="s">
        <v>823</v>
      </c>
      <c r="C111">
        <v>2400</v>
      </c>
      <c r="D111" s="39">
        <v>50000</v>
      </c>
    </row>
    <row r="112" spans="1:4" x14ac:dyDescent="0.25">
      <c r="A112" s="23">
        <v>138</v>
      </c>
      <c r="B112" s="23" t="s">
        <v>823</v>
      </c>
      <c r="C112">
        <v>2400</v>
      </c>
      <c r="D112" s="39">
        <v>50000</v>
      </c>
    </row>
    <row r="113" spans="1:4" x14ac:dyDescent="0.25">
      <c r="A113" s="23">
        <v>139</v>
      </c>
      <c r="B113" s="23" t="s">
        <v>824</v>
      </c>
      <c r="C113">
        <v>3378</v>
      </c>
      <c r="D113" s="39">
        <v>55000</v>
      </c>
    </row>
    <row r="114" spans="1:4" x14ac:dyDescent="0.25">
      <c r="A114" s="23">
        <v>140</v>
      </c>
      <c r="B114" s="23" t="s">
        <v>819</v>
      </c>
      <c r="C114">
        <v>3225</v>
      </c>
      <c r="D114" s="39">
        <v>54000</v>
      </c>
    </row>
    <row r="115" spans="1:4" x14ac:dyDescent="0.25">
      <c r="A115" s="23">
        <v>141</v>
      </c>
      <c r="B115" s="23" t="s">
        <v>825</v>
      </c>
      <c r="C115">
        <v>2566</v>
      </c>
      <c r="D115" s="39">
        <v>55000</v>
      </c>
    </row>
    <row r="116" spans="1:4" x14ac:dyDescent="0.25">
      <c r="A116" s="23">
        <v>142</v>
      </c>
      <c r="B116" s="23" t="s">
        <v>826</v>
      </c>
      <c r="C116">
        <v>2520</v>
      </c>
      <c r="D116" s="39">
        <v>55000</v>
      </c>
    </row>
    <row r="117" spans="1:4" x14ac:dyDescent="0.25">
      <c r="A117" s="23">
        <v>143</v>
      </c>
      <c r="B117" s="23" t="s">
        <v>827</v>
      </c>
      <c r="C117">
        <v>2401</v>
      </c>
      <c r="D117" s="39">
        <v>55000</v>
      </c>
    </row>
    <row r="118" spans="1:4" x14ac:dyDescent="0.25">
      <c r="A118" s="23">
        <v>144</v>
      </c>
      <c r="B118" s="23" t="s">
        <v>823</v>
      </c>
      <c r="C118">
        <v>2400</v>
      </c>
      <c r="D118" s="39">
        <v>55000</v>
      </c>
    </row>
    <row r="119" spans="1:4" x14ac:dyDescent="0.25">
      <c r="A119" s="23">
        <v>145</v>
      </c>
      <c r="B119" s="23" t="s">
        <v>823</v>
      </c>
      <c r="C119">
        <v>2400</v>
      </c>
      <c r="D119" s="39">
        <v>55000</v>
      </c>
    </row>
    <row r="120" spans="1:4" x14ac:dyDescent="0.25">
      <c r="A120" s="23">
        <v>147</v>
      </c>
      <c r="B120" s="23" t="s">
        <v>823</v>
      </c>
      <c r="C120">
        <v>2400</v>
      </c>
      <c r="D120" s="39">
        <v>55000</v>
      </c>
    </row>
    <row r="121" spans="1:4" x14ac:dyDescent="0.25">
      <c r="A121" s="23">
        <v>148</v>
      </c>
      <c r="B121" s="23" t="s">
        <v>823</v>
      </c>
      <c r="C121">
        <v>2400</v>
      </c>
      <c r="D121" s="39">
        <v>55000</v>
      </c>
    </row>
    <row r="122" spans="1:4" x14ac:dyDescent="0.25">
      <c r="A122" s="23">
        <v>149</v>
      </c>
      <c r="B122" s="23" t="s">
        <v>823</v>
      </c>
      <c r="C122">
        <v>2400</v>
      </c>
      <c r="D122" s="39">
        <v>55000</v>
      </c>
    </row>
    <row r="123" spans="1:4" x14ac:dyDescent="0.25">
      <c r="A123" s="23">
        <v>150</v>
      </c>
      <c r="B123" s="23" t="s">
        <v>823</v>
      </c>
      <c r="C123">
        <v>2394</v>
      </c>
      <c r="D123" s="39">
        <v>55000</v>
      </c>
    </row>
    <row r="124" spans="1:4" x14ac:dyDescent="0.25">
      <c r="A124" s="23">
        <v>151</v>
      </c>
      <c r="B124" s="23" t="s">
        <v>828</v>
      </c>
      <c r="C124">
        <v>3808</v>
      </c>
      <c r="D124" s="39">
        <v>68000</v>
      </c>
    </row>
    <row r="125" spans="1:4" x14ac:dyDescent="0.25">
      <c r="A125" s="23">
        <v>152</v>
      </c>
      <c r="B125" s="23" t="s">
        <v>829</v>
      </c>
      <c r="C125">
        <v>4000</v>
      </c>
      <c r="D125" s="39">
        <v>68000</v>
      </c>
    </row>
    <row r="126" spans="1:4" x14ac:dyDescent="0.25">
      <c r="A126" s="23">
        <v>153</v>
      </c>
      <c r="B126" s="23" t="s">
        <v>829</v>
      </c>
      <c r="C126">
        <v>4000</v>
      </c>
      <c r="D126" s="39">
        <v>68000</v>
      </c>
    </row>
    <row r="127" spans="1:4" x14ac:dyDescent="0.25">
      <c r="A127" s="23">
        <v>154</v>
      </c>
      <c r="B127" s="23" t="s">
        <v>829</v>
      </c>
      <c r="C127">
        <v>4000</v>
      </c>
      <c r="D127" s="39">
        <v>68000</v>
      </c>
    </row>
    <row r="128" spans="1:4" x14ac:dyDescent="0.25">
      <c r="A128" s="23">
        <v>155</v>
      </c>
      <c r="B128" s="23" t="s">
        <v>829</v>
      </c>
      <c r="C128">
        <v>4000</v>
      </c>
      <c r="D128" s="39">
        <v>68000</v>
      </c>
    </row>
    <row r="129" spans="1:4" x14ac:dyDescent="0.25">
      <c r="A129" s="23">
        <v>156</v>
      </c>
      <c r="B129" s="23" t="s">
        <v>829</v>
      </c>
      <c r="C129">
        <v>4000</v>
      </c>
      <c r="D129" s="39">
        <v>68000</v>
      </c>
    </row>
    <row r="130" spans="1:4" x14ac:dyDescent="0.25">
      <c r="A130" s="23">
        <v>158</v>
      </c>
      <c r="B130" s="23" t="s">
        <v>829</v>
      </c>
      <c r="C130">
        <v>4000</v>
      </c>
      <c r="D130" s="39">
        <v>68000</v>
      </c>
    </row>
    <row r="131" spans="1:4" x14ac:dyDescent="0.25">
      <c r="A131" s="23" t="s">
        <v>830</v>
      </c>
      <c r="B131" s="23" t="s">
        <v>831</v>
      </c>
      <c r="C131">
        <v>3819</v>
      </c>
      <c r="D131" s="39">
        <v>65000</v>
      </c>
    </row>
    <row r="132" spans="1:4" x14ac:dyDescent="0.25">
      <c r="A132" s="23">
        <v>160</v>
      </c>
      <c r="B132" s="23" t="s">
        <v>832</v>
      </c>
      <c r="C132">
        <v>4700</v>
      </c>
      <c r="D132" s="39">
        <v>75000</v>
      </c>
    </row>
    <row r="133" spans="1:4" x14ac:dyDescent="0.25">
      <c r="A133" s="23" t="s">
        <v>833</v>
      </c>
      <c r="B133" s="23" t="s">
        <v>834</v>
      </c>
      <c r="C133">
        <v>4824</v>
      </c>
      <c r="D133" s="39">
        <v>75000</v>
      </c>
    </row>
    <row r="134" spans="1:4" x14ac:dyDescent="0.25">
      <c r="A134" s="23">
        <v>166</v>
      </c>
      <c r="B134" s="23" t="s">
        <v>835</v>
      </c>
      <c r="C134">
        <v>3828</v>
      </c>
      <c r="D134" s="39">
        <v>68000</v>
      </c>
    </row>
    <row r="135" spans="1:4" x14ac:dyDescent="0.25">
      <c r="A135" s="23">
        <v>167</v>
      </c>
      <c r="B135" s="23" t="s">
        <v>835</v>
      </c>
      <c r="C135">
        <v>3828</v>
      </c>
      <c r="D135" s="39">
        <v>68000</v>
      </c>
    </row>
    <row r="136" spans="1:4" x14ac:dyDescent="0.25">
      <c r="A136" s="23">
        <v>168</v>
      </c>
      <c r="B136" s="23" t="s">
        <v>835</v>
      </c>
      <c r="C136">
        <v>3828</v>
      </c>
      <c r="D136" s="39">
        <v>68000</v>
      </c>
    </row>
    <row r="137" spans="1:4" x14ac:dyDescent="0.25">
      <c r="A137" s="23">
        <v>169</v>
      </c>
      <c r="B137" s="23" t="s">
        <v>836</v>
      </c>
      <c r="C137">
        <v>3828</v>
      </c>
      <c r="D137" s="39">
        <v>68000</v>
      </c>
    </row>
    <row r="138" spans="1:4" x14ac:dyDescent="0.25">
      <c r="A138" s="23">
        <v>170</v>
      </c>
      <c r="B138" s="23" t="s">
        <v>829</v>
      </c>
      <c r="C138">
        <v>4000</v>
      </c>
      <c r="D138" s="39">
        <v>68000</v>
      </c>
    </row>
    <row r="139" spans="1:4" x14ac:dyDescent="0.25">
      <c r="A139" s="23">
        <v>171</v>
      </c>
      <c r="B139" s="23" t="s">
        <v>829</v>
      </c>
      <c r="C139">
        <v>4000</v>
      </c>
      <c r="D139" s="39">
        <v>68000</v>
      </c>
    </row>
    <row r="140" spans="1:4" x14ac:dyDescent="0.25">
      <c r="A140" s="23">
        <v>172</v>
      </c>
      <c r="B140" s="23" t="s">
        <v>829</v>
      </c>
      <c r="C140">
        <v>4000</v>
      </c>
      <c r="D140" s="39">
        <v>68000</v>
      </c>
    </row>
    <row r="141" spans="1:4" x14ac:dyDescent="0.25">
      <c r="A141" s="23">
        <v>173</v>
      </c>
      <c r="B141" s="23" t="s">
        <v>829</v>
      </c>
      <c r="C141">
        <v>4000</v>
      </c>
      <c r="D141" s="39">
        <v>68000</v>
      </c>
    </row>
    <row r="142" spans="1:4" x14ac:dyDescent="0.25">
      <c r="A142" s="23">
        <v>174</v>
      </c>
      <c r="B142" s="23" t="s">
        <v>829</v>
      </c>
      <c r="C142">
        <v>4000</v>
      </c>
      <c r="D142" s="39">
        <v>68000</v>
      </c>
    </row>
    <row r="143" spans="1:4" x14ac:dyDescent="0.25">
      <c r="A143" s="23">
        <v>175</v>
      </c>
      <c r="B143" s="23" t="s">
        <v>829</v>
      </c>
      <c r="C143">
        <v>4000</v>
      </c>
      <c r="D143" s="39">
        <v>68000</v>
      </c>
    </row>
    <row r="144" spans="1:4" x14ac:dyDescent="0.25">
      <c r="A144" s="23">
        <v>176</v>
      </c>
      <c r="B144" s="23" t="s">
        <v>829</v>
      </c>
      <c r="C144">
        <v>4000</v>
      </c>
      <c r="D144" s="39">
        <v>68000</v>
      </c>
    </row>
    <row r="145" spans="1:4" x14ac:dyDescent="0.25">
      <c r="A145" s="23">
        <v>177</v>
      </c>
      <c r="B145" s="23" t="s">
        <v>829</v>
      </c>
      <c r="C145">
        <v>4000</v>
      </c>
      <c r="D145" s="39">
        <v>68000</v>
      </c>
    </row>
    <row r="146" spans="1:4" x14ac:dyDescent="0.25">
      <c r="A146" s="23">
        <v>178</v>
      </c>
      <c r="B146" s="23" t="s">
        <v>837</v>
      </c>
      <c r="C146">
        <v>3606</v>
      </c>
      <c r="D146" s="39">
        <v>60000</v>
      </c>
    </row>
    <row r="147" spans="1:4" x14ac:dyDescent="0.25">
      <c r="A147" s="23">
        <v>179</v>
      </c>
      <c r="B147" s="23" t="s">
        <v>838</v>
      </c>
      <c r="C147">
        <v>3986</v>
      </c>
      <c r="D147" s="39">
        <v>60000</v>
      </c>
    </row>
    <row r="148" spans="1:4" x14ac:dyDescent="0.25">
      <c r="A148" s="23">
        <v>181</v>
      </c>
      <c r="B148" s="23" t="s">
        <v>839</v>
      </c>
      <c r="C148">
        <v>4000</v>
      </c>
      <c r="D148" s="39">
        <v>60000</v>
      </c>
    </row>
    <row r="149" spans="1:4" x14ac:dyDescent="0.25">
      <c r="A149" s="23">
        <v>184</v>
      </c>
      <c r="B149" s="23" t="s">
        <v>840</v>
      </c>
      <c r="C149">
        <v>3306</v>
      </c>
      <c r="D149" s="39">
        <v>50000</v>
      </c>
    </row>
    <row r="150" spans="1:4" x14ac:dyDescent="0.25">
      <c r="A150" s="23">
        <v>185</v>
      </c>
      <c r="B150" s="23" t="s">
        <v>841</v>
      </c>
      <c r="C150">
        <v>2495</v>
      </c>
      <c r="D150" s="39">
        <v>60000</v>
      </c>
    </row>
    <row r="151" spans="1:4" x14ac:dyDescent="0.25">
      <c r="A151" s="23">
        <v>186</v>
      </c>
      <c r="B151" s="23" t="s">
        <v>842</v>
      </c>
      <c r="C151">
        <v>3615</v>
      </c>
      <c r="D151" s="39">
        <v>60000</v>
      </c>
    </row>
    <row r="152" spans="1:4" x14ac:dyDescent="0.25">
      <c r="A152" s="23">
        <v>189</v>
      </c>
      <c r="B152" s="23" t="s">
        <v>843</v>
      </c>
      <c r="C152">
        <v>3986</v>
      </c>
      <c r="D152" s="39">
        <v>60000</v>
      </c>
    </row>
    <row r="153" spans="1:4" x14ac:dyDescent="0.25">
      <c r="A153" s="23">
        <v>190</v>
      </c>
      <c r="B153" s="23" t="s">
        <v>844</v>
      </c>
      <c r="C153">
        <v>4410</v>
      </c>
      <c r="D153" s="39">
        <v>70000</v>
      </c>
    </row>
    <row r="154" spans="1:4" x14ac:dyDescent="0.25">
      <c r="A154" s="23">
        <v>191</v>
      </c>
      <c r="B154" s="23" t="s">
        <v>845</v>
      </c>
      <c r="C154">
        <v>3220</v>
      </c>
      <c r="D154" s="39">
        <v>68000</v>
      </c>
    </row>
    <row r="155" spans="1:4" x14ac:dyDescent="0.25">
      <c r="A155" s="23">
        <v>194</v>
      </c>
      <c r="B155" s="23" t="s">
        <v>846</v>
      </c>
      <c r="C155">
        <v>5348</v>
      </c>
      <c r="D155" s="39">
        <v>70000</v>
      </c>
    </row>
    <row r="156" spans="1:4" x14ac:dyDescent="0.25">
      <c r="A156" s="23">
        <v>196</v>
      </c>
      <c r="B156" s="23" t="s">
        <v>847</v>
      </c>
      <c r="C156">
        <v>2277</v>
      </c>
      <c r="D156" s="39">
        <v>50000</v>
      </c>
    </row>
    <row r="157" spans="1:4" x14ac:dyDescent="0.25">
      <c r="A157" s="23">
        <v>197</v>
      </c>
      <c r="B157" s="23" t="s">
        <v>848</v>
      </c>
      <c r="C157">
        <v>2775</v>
      </c>
      <c r="D157" s="39">
        <v>50000</v>
      </c>
    </row>
    <row r="158" spans="1:4" x14ac:dyDescent="0.25">
      <c r="A158" s="23">
        <v>198</v>
      </c>
      <c r="B158" s="23" t="s">
        <v>849</v>
      </c>
      <c r="C158">
        <v>2801</v>
      </c>
      <c r="D158" s="39">
        <v>50000</v>
      </c>
    </row>
    <row r="159" spans="1:4" x14ac:dyDescent="0.25">
      <c r="A159" s="23">
        <v>199</v>
      </c>
      <c r="B159" s="23" t="s">
        <v>850</v>
      </c>
      <c r="C159">
        <v>2275</v>
      </c>
      <c r="D159" s="39">
        <v>50000</v>
      </c>
    </row>
    <row r="160" spans="1:4" x14ac:dyDescent="0.25">
      <c r="A160" s="23">
        <v>200</v>
      </c>
      <c r="B160" s="23" t="s">
        <v>851</v>
      </c>
      <c r="C160">
        <v>2190</v>
      </c>
      <c r="D160" s="39">
        <v>50000</v>
      </c>
    </row>
    <row r="162" spans="3:7" x14ac:dyDescent="0.25">
      <c r="C162" t="s">
        <v>791</v>
      </c>
      <c r="D162" s="48">
        <f>COUNT(D2:D160)</f>
        <v>156</v>
      </c>
      <c r="F162">
        <f>200-27</f>
        <v>173</v>
      </c>
      <c r="G162" s="52">
        <f>F162-D162</f>
        <v>17</v>
      </c>
    </row>
    <row r="163" spans="3:7" x14ac:dyDescent="0.25">
      <c r="C163" t="s">
        <v>792</v>
      </c>
      <c r="D163" s="39">
        <f>AVERAGE(D2:D160)</f>
        <v>52455.128205128203</v>
      </c>
    </row>
    <row r="164" spans="3:7" x14ac:dyDescent="0.25">
      <c r="C164" t="s">
        <v>793</v>
      </c>
      <c r="D164" s="39">
        <f>MAX(D2:D160)</f>
        <v>75000</v>
      </c>
    </row>
    <row r="165" spans="3:7" x14ac:dyDescent="0.25">
      <c r="C165" t="s">
        <v>794</v>
      </c>
      <c r="D165" s="39">
        <f>MIN(D2:D160)</f>
        <v>17000</v>
      </c>
    </row>
    <row r="166" spans="3:7" x14ac:dyDescent="0.25">
      <c r="C166" t="s">
        <v>852</v>
      </c>
      <c r="D166" s="48">
        <f>AVERAGE(C2:C160)</f>
        <v>3067.4088050314467</v>
      </c>
    </row>
    <row r="167" spans="3:7" x14ac:dyDescent="0.25">
      <c r="C167" t="s">
        <v>808</v>
      </c>
      <c r="D167" s="39">
        <f>D163/D166</f>
        <v>17.100794689995826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Summary</vt:lpstr>
      <vt:lpstr>Summary Table</vt:lpstr>
      <vt:lpstr>Tables</vt:lpstr>
      <vt:lpstr>Salome Rates vs Rating</vt:lpstr>
      <vt:lpstr>Primary Points</vt:lpstr>
      <vt:lpstr>Area Vibes Table</vt:lpstr>
      <vt:lpstr>Havasu RV Resort</vt:lpstr>
      <vt:lpstr>Caliente Casa Del Sol</vt:lpstr>
      <vt:lpstr>Arizona Legends</vt:lpstr>
      <vt:lpstr>Happy Trails</vt:lpstr>
      <vt:lpstr>Copper Ridge</vt:lpstr>
      <vt:lpstr>Cochise Terrace</vt:lpstr>
      <vt:lpstr>Sunscape</vt:lpstr>
      <vt:lpstr>North Ranch</vt:lpstr>
      <vt:lpstr>Golden Vista</vt:lpstr>
      <vt:lpstr>Lynx Creek</vt:lpstr>
      <vt:lpstr>Country Roads</vt:lpstr>
      <vt:lpstr>Wagons West</vt:lpstr>
      <vt:lpstr>Greenfield Village</vt:lpstr>
      <vt:lpstr>Juniper Ridge</vt:lpstr>
      <vt:lpstr>Havasu Sales</vt:lpstr>
      <vt:lpstr>Palms Sale</vt:lpstr>
      <vt:lpstr>Sheet1</vt:lpstr>
      <vt:lpstr>'Salome Rates vs Rating'!Print_Area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James Kunisch</cp:lastModifiedBy>
  <cp:lastPrinted>2016-06-07T01:05:32Z</cp:lastPrinted>
  <dcterms:created xsi:type="dcterms:W3CDTF">2016-05-24T14:17:20Z</dcterms:created>
  <dcterms:modified xsi:type="dcterms:W3CDTF">2020-03-10T07:45:04Z</dcterms:modified>
</cp:coreProperties>
</file>