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/>
  <mc:AlternateContent xmlns:mc="http://schemas.openxmlformats.org/markup-compatibility/2006">
    <mc:Choice Requires="x15">
      <x15ac:absPath xmlns:x15ac="http://schemas.microsoft.com/office/spreadsheetml/2010/11/ac" url="https://d.docs.live.net/2e8f03f2cc863ba9/Documents/MY LIVE COURSES/ELECTIVES/FMRR/FMRR 2020/"/>
    </mc:Choice>
  </mc:AlternateContent>
  <xr:revisionPtr revIDLastSave="25" documentId="13_ncr:1_{BBE8B0BA-917C-49CD-9242-9EE4AFC1DA82}" xr6:coauthVersionLast="47" xr6:coauthVersionMax="47" xr10:uidLastSave="{BF945E98-90B5-4477-9302-F26AC3D25380}"/>
  <bookViews>
    <workbookView xWindow="60" yWindow="600" windowWidth="22980" windowHeight="12360" xr2:uid="{00000000-000D-0000-FFFF-FFFF00000000}"/>
  </bookViews>
  <sheets>
    <sheet name="A" sheetId="1" r:id="rId1"/>
  </sheets>
  <definedNames>
    <definedName name="_xlnm.Print_Area">A!$A$80:$E$120</definedName>
  </definedNames>
  <calcPr calcId="191029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0" i="1" l="1"/>
  <c r="H13" i="1" l="1"/>
  <c r="B13" i="1" l="1"/>
  <c r="H14" i="1" l="1"/>
  <c r="B8" i="1"/>
  <c r="B10" i="1" s="1"/>
  <c r="A2" i="1" l="1"/>
  <c r="E43" i="1"/>
  <c r="C86" i="1"/>
  <c r="E58" i="1"/>
  <c r="E60" i="1" s="1"/>
  <c r="B83" i="1"/>
  <c r="B82" i="1"/>
  <c r="E89" i="1"/>
  <c r="B18" i="1"/>
  <c r="D21" i="1"/>
  <c r="D22" i="1" s="1"/>
  <c r="B44" i="1" s="1"/>
  <c r="B30" i="1"/>
  <c r="B46" i="1" s="1"/>
  <c r="B37" i="1"/>
  <c r="C37" i="1"/>
  <c r="C38" i="1" s="1"/>
  <c r="B110" i="1"/>
  <c r="B116" i="1"/>
  <c r="B85" i="1" l="1"/>
  <c r="B86" i="1" s="1"/>
  <c r="B96" i="1" s="1"/>
  <c r="E13" i="1"/>
  <c r="B57" i="1" s="1"/>
  <c r="H12" i="1"/>
  <c r="K279" i="1" s="1"/>
  <c r="E15" i="1"/>
  <c r="E14" i="1" s="1"/>
  <c r="B97" i="1" s="1"/>
  <c r="B17" i="1"/>
  <c r="B19" i="1" s="1"/>
  <c r="E70" i="1" s="1"/>
  <c r="B43" i="1"/>
  <c r="B45" i="1" s="1"/>
  <c r="B47" i="1" s="1"/>
  <c r="E42" i="1" s="1"/>
  <c r="F42" i="1" s="1"/>
  <c r="E88" i="1"/>
  <c r="E90" i="1" s="1"/>
  <c r="E92" i="1" s="1"/>
  <c r="B92" i="1" s="1"/>
  <c r="B58" i="1"/>
  <c r="B88" i="1"/>
  <c r="I370" i="1" l="1"/>
  <c r="I345" i="1"/>
  <c r="K278" i="1"/>
  <c r="K209" i="1"/>
  <c r="B48" i="1"/>
  <c r="B49" i="1" s="1"/>
  <c r="E48" i="1" s="1"/>
  <c r="J289" i="1"/>
  <c r="J202" i="1"/>
  <c r="J327" i="1"/>
  <c r="K259" i="1"/>
  <c r="K140" i="1"/>
  <c r="K330" i="1"/>
  <c r="I245" i="1"/>
  <c r="I38" i="1"/>
  <c r="I292" i="1"/>
  <c r="K348" i="1"/>
  <c r="I367" i="1"/>
  <c r="K241" i="1"/>
  <c r="K176" i="1"/>
  <c r="J259" i="1"/>
  <c r="J313" i="1"/>
  <c r="K362" i="1"/>
  <c r="J372" i="1"/>
  <c r="K223" i="1"/>
  <c r="J147" i="1"/>
  <c r="K202" i="1"/>
  <c r="I306" i="1"/>
  <c r="J345" i="1"/>
  <c r="I337" i="1"/>
  <c r="J266" i="1"/>
  <c r="K227" i="1"/>
  <c r="J183" i="1"/>
  <c r="I102" i="1"/>
  <c r="J184" i="1"/>
  <c r="K80" i="1"/>
  <c r="J27" i="1"/>
  <c r="I254" i="1"/>
  <c r="K153" i="1"/>
  <c r="J281" i="1"/>
  <c r="K316" i="1"/>
  <c r="K334" i="1"/>
  <c r="I356" i="1"/>
  <c r="J373" i="1"/>
  <c r="J350" i="1"/>
  <c r="K255" i="1"/>
  <c r="J238" i="1"/>
  <c r="I217" i="1"/>
  <c r="I199" i="1"/>
  <c r="K168" i="1"/>
  <c r="J123" i="1"/>
  <c r="I70" i="1"/>
  <c r="K230" i="1"/>
  <c r="I120" i="1"/>
  <c r="J116" i="1"/>
  <c r="K286" i="1"/>
  <c r="K302" i="1"/>
  <c r="I320" i="1"/>
  <c r="J341" i="1"/>
  <c r="J359" i="1"/>
  <c r="J377" i="1"/>
  <c r="K361" i="1"/>
  <c r="J270" i="1"/>
  <c r="J252" i="1"/>
  <c r="I231" i="1"/>
  <c r="I213" i="1"/>
  <c r="K195" i="1"/>
  <c r="J155" i="1"/>
  <c r="K112" i="1"/>
  <c r="J59" i="1"/>
  <c r="K264" i="1"/>
  <c r="K216" i="1"/>
  <c r="I80" i="1"/>
  <c r="K154" i="1"/>
  <c r="K298" i="1"/>
  <c r="K273" i="1"/>
  <c r="J275" i="1"/>
  <c r="I284" i="1"/>
  <c r="J295" i="1"/>
  <c r="J309" i="1"/>
  <c r="I324" i="1"/>
  <c r="I338" i="1"/>
  <c r="I352" i="1"/>
  <c r="K366" i="1"/>
  <c r="K380" i="1"/>
  <c r="I355" i="1"/>
  <c r="I379" i="1"/>
  <c r="I263" i="1"/>
  <c r="I249" i="1"/>
  <c r="J234" i="1"/>
  <c r="J220" i="1"/>
  <c r="J206" i="1"/>
  <c r="I190" i="1"/>
  <c r="I162" i="1"/>
  <c r="I134" i="1"/>
  <c r="J91" i="1"/>
  <c r="K48" i="1"/>
  <c r="I270" i="1"/>
  <c r="J245" i="1"/>
  <c r="K182" i="1"/>
  <c r="K42" i="1"/>
  <c r="J68" i="1"/>
  <c r="I282" i="1"/>
  <c r="J287" i="1"/>
  <c r="I296" i="1"/>
  <c r="K306" i="1"/>
  <c r="I314" i="1"/>
  <c r="J276" i="1"/>
  <c r="J285" i="1"/>
  <c r="J293" i="1"/>
  <c r="I304" i="1"/>
  <c r="K314" i="1"/>
  <c r="I322" i="1"/>
  <c r="K332" i="1"/>
  <c r="J343" i="1"/>
  <c r="K350" i="1"/>
  <c r="J357" i="1"/>
  <c r="I368" i="1"/>
  <c r="J375" i="1"/>
  <c r="K341" i="1"/>
  <c r="J358" i="1"/>
  <c r="K375" i="1"/>
  <c r="K271" i="1"/>
  <c r="I261" i="1"/>
  <c r="J254" i="1"/>
  <c r="J250" i="1"/>
  <c r="I247" i="1"/>
  <c r="K243" i="1"/>
  <c r="J236" i="1"/>
  <c r="I233" i="1"/>
  <c r="I229" i="1"/>
  <c r="K225" i="1"/>
  <c r="J222" i="1"/>
  <c r="J218" i="1"/>
  <c r="I215" i="1"/>
  <c r="K211" i="1"/>
  <c r="K207" i="1"/>
  <c r="J204" i="1"/>
  <c r="I201" i="1"/>
  <c r="I197" i="1"/>
  <c r="K193" i="1"/>
  <c r="J187" i="1"/>
  <c r="J179" i="1"/>
  <c r="K172" i="1"/>
  <c r="I166" i="1"/>
  <c r="I158" i="1"/>
  <c r="J151" i="1"/>
  <c r="K144" i="1"/>
  <c r="K136" i="1"/>
  <c r="K128" i="1"/>
  <c r="I118" i="1"/>
  <c r="J107" i="1"/>
  <c r="K96" i="1"/>
  <c r="I86" i="1"/>
  <c r="J75" i="1"/>
  <c r="K64" i="1"/>
  <c r="I54" i="1"/>
  <c r="J43" i="1"/>
  <c r="K32" i="1"/>
  <c r="I278" i="1"/>
  <c r="K272" i="1"/>
  <c r="J267" i="1"/>
  <c r="I262" i="1"/>
  <c r="K256" i="1"/>
  <c r="J251" i="1"/>
  <c r="I238" i="1"/>
  <c r="I224" i="1"/>
  <c r="J209" i="1"/>
  <c r="J195" i="1"/>
  <c r="J169" i="1"/>
  <c r="J137" i="1"/>
  <c r="I100" i="1"/>
  <c r="K62" i="1"/>
  <c r="I24" i="1"/>
  <c r="J172" i="1"/>
  <c r="I135" i="1"/>
  <c r="I97" i="1"/>
  <c r="L21" i="1"/>
  <c r="K275" i="1"/>
  <c r="J376" i="1"/>
  <c r="K369" i="1"/>
  <c r="I363" i="1"/>
  <c r="K355" i="1"/>
  <c r="K347" i="1"/>
  <c r="I341" i="1"/>
  <c r="J336" i="1"/>
  <c r="K333" i="1"/>
  <c r="I331" i="1"/>
  <c r="J328" i="1"/>
  <c r="K325" i="1"/>
  <c r="I323" i="1"/>
  <c r="J320" i="1"/>
  <c r="K317" i="1"/>
  <c r="I315" i="1"/>
  <c r="J312" i="1"/>
  <c r="K309" i="1"/>
  <c r="I307" i="1"/>
  <c r="J304" i="1"/>
  <c r="K301" i="1"/>
  <c r="K379" i="1"/>
  <c r="I373" i="1"/>
  <c r="J366" i="1"/>
  <c r="I359" i="1"/>
  <c r="K351" i="1"/>
  <c r="J344" i="1"/>
  <c r="J338" i="1"/>
  <c r="I335" i="1"/>
  <c r="J332" i="1"/>
  <c r="K329" i="1"/>
  <c r="I327" i="1"/>
  <c r="J324" i="1"/>
  <c r="K321" i="1"/>
  <c r="I319" i="1"/>
  <c r="J316" i="1"/>
  <c r="K313" i="1"/>
  <c r="I311" i="1"/>
  <c r="J308" i="1"/>
  <c r="K305" i="1"/>
  <c r="I303" i="1"/>
  <c r="J300" i="1"/>
  <c r="K297" i="1"/>
  <c r="J378" i="1"/>
  <c r="I371" i="1"/>
  <c r="J364" i="1"/>
  <c r="K357" i="1"/>
  <c r="K349" i="1"/>
  <c r="J342" i="1"/>
  <c r="K337" i="1"/>
  <c r="J334" i="1"/>
  <c r="K331" i="1"/>
  <c r="I329" i="1"/>
  <c r="J326" i="1"/>
  <c r="K323" i="1"/>
  <c r="I321" i="1"/>
  <c r="J318" i="1"/>
  <c r="K315" i="1"/>
  <c r="I313" i="1"/>
  <c r="J310" i="1"/>
  <c r="K307" i="1"/>
  <c r="I305" i="1"/>
  <c r="J302" i="1"/>
  <c r="K299" i="1"/>
  <c r="I297" i="1"/>
  <c r="J294" i="1"/>
  <c r="K291" i="1"/>
  <c r="I289" i="1"/>
  <c r="J286" i="1"/>
  <c r="K283" i="1"/>
  <c r="I281" i="1"/>
  <c r="J278" i="1"/>
  <c r="J24" i="1"/>
  <c r="I27" i="1"/>
  <c r="K29" i="1"/>
  <c r="J32" i="1"/>
  <c r="I35" i="1"/>
  <c r="K37" i="1"/>
  <c r="J40" i="1"/>
  <c r="I43" i="1"/>
  <c r="K45" i="1"/>
  <c r="J48" i="1"/>
  <c r="I51" i="1"/>
  <c r="K53" i="1"/>
  <c r="J56" i="1"/>
  <c r="I59" i="1"/>
  <c r="K61" i="1"/>
  <c r="J64" i="1"/>
  <c r="I67" i="1"/>
  <c r="K69" i="1"/>
  <c r="J72" i="1"/>
  <c r="I75" i="1"/>
  <c r="K77" i="1"/>
  <c r="J80" i="1"/>
  <c r="I83" i="1"/>
  <c r="K85" i="1"/>
  <c r="J88" i="1"/>
  <c r="I91" i="1"/>
  <c r="K93" i="1"/>
  <c r="J96" i="1"/>
  <c r="I99" i="1"/>
  <c r="K101" i="1"/>
  <c r="J104" i="1"/>
  <c r="I107" i="1"/>
  <c r="K109" i="1"/>
  <c r="J112" i="1"/>
  <c r="I115" i="1"/>
  <c r="K117" i="1"/>
  <c r="J120" i="1"/>
  <c r="I123" i="1"/>
  <c r="K125" i="1"/>
  <c r="J128" i="1"/>
  <c r="I131" i="1"/>
  <c r="K133" i="1"/>
  <c r="J136" i="1"/>
  <c r="I139" i="1"/>
  <c r="K141" i="1"/>
  <c r="J144" i="1"/>
  <c r="I147" i="1"/>
  <c r="K149" i="1"/>
  <c r="J152" i="1"/>
  <c r="I155" i="1"/>
  <c r="K157" i="1"/>
  <c r="J160" i="1"/>
  <c r="I163" i="1"/>
  <c r="K165" i="1"/>
  <c r="J168" i="1"/>
  <c r="J374" i="1"/>
  <c r="J346" i="1"/>
  <c r="J330" i="1"/>
  <c r="K319" i="1"/>
  <c r="I309" i="1"/>
  <c r="I299" i="1"/>
  <c r="I295" i="1"/>
  <c r="I291" i="1"/>
  <c r="K287" i="1"/>
  <c r="J284" i="1"/>
  <c r="J280" i="1"/>
  <c r="I23" i="1"/>
  <c r="J26" i="1"/>
  <c r="J30" i="1"/>
  <c r="K33" i="1"/>
  <c r="I37" i="1"/>
  <c r="I41" i="1"/>
  <c r="J44" i="1"/>
  <c r="K47" i="1"/>
  <c r="K51" i="1"/>
  <c r="I55" i="1"/>
  <c r="J58" i="1"/>
  <c r="J62" i="1"/>
  <c r="K65" i="1"/>
  <c r="I69" i="1"/>
  <c r="I73" i="1"/>
  <c r="J76" i="1"/>
  <c r="K79" i="1"/>
  <c r="K83" i="1"/>
  <c r="I87" i="1"/>
  <c r="J90" i="1"/>
  <c r="J94" i="1"/>
  <c r="K97" i="1"/>
  <c r="I101" i="1"/>
  <c r="I105" i="1"/>
  <c r="J108" i="1"/>
  <c r="K111" i="1"/>
  <c r="K115" i="1"/>
  <c r="I119" i="1"/>
  <c r="J122" i="1"/>
  <c r="J126" i="1"/>
  <c r="K129" i="1"/>
  <c r="I133" i="1"/>
  <c r="I137" i="1"/>
  <c r="J140" i="1"/>
  <c r="K143" i="1"/>
  <c r="K147" i="1"/>
  <c r="I151" i="1"/>
  <c r="J154" i="1"/>
  <c r="J158" i="1"/>
  <c r="K161" i="1"/>
  <c r="I165" i="1"/>
  <c r="I169" i="1"/>
  <c r="K171" i="1"/>
  <c r="J174" i="1"/>
  <c r="I177" i="1"/>
  <c r="K179" i="1"/>
  <c r="J182" i="1"/>
  <c r="I185" i="1"/>
  <c r="K187" i="1"/>
  <c r="J190" i="1"/>
  <c r="I193" i="1"/>
  <c r="I28" i="1"/>
  <c r="J33" i="1"/>
  <c r="K38" i="1"/>
  <c r="I44" i="1"/>
  <c r="J49" i="1"/>
  <c r="K54" i="1"/>
  <c r="I60" i="1"/>
  <c r="J65" i="1"/>
  <c r="K70" i="1"/>
  <c r="I76" i="1"/>
  <c r="J81" i="1"/>
  <c r="K86" i="1"/>
  <c r="I92" i="1"/>
  <c r="J97" i="1"/>
  <c r="K102" i="1"/>
  <c r="I108" i="1"/>
  <c r="J113" i="1"/>
  <c r="K118" i="1"/>
  <c r="I124" i="1"/>
  <c r="J129" i="1"/>
  <c r="K134" i="1"/>
  <c r="I140" i="1"/>
  <c r="J145" i="1"/>
  <c r="I361" i="1"/>
  <c r="K335" i="1"/>
  <c r="I325" i="1"/>
  <c r="J314" i="1"/>
  <c r="K303" i="1"/>
  <c r="J296" i="1"/>
  <c r="I293" i="1"/>
  <c r="K289" i="1"/>
  <c r="K285" i="1"/>
  <c r="J282" i="1"/>
  <c r="I279" i="1"/>
  <c r="I25" i="1"/>
  <c r="J28" i="1"/>
  <c r="K31" i="1"/>
  <c r="K35" i="1"/>
  <c r="K381" i="1"/>
  <c r="K353" i="1"/>
  <c r="I333" i="1"/>
  <c r="J322" i="1"/>
  <c r="K311" i="1"/>
  <c r="I301" i="1"/>
  <c r="K295" i="1"/>
  <c r="J292" i="1"/>
  <c r="J288" i="1"/>
  <c r="I285" i="1"/>
  <c r="K281" i="1"/>
  <c r="I277" i="1"/>
  <c r="K25" i="1"/>
  <c r="I29" i="1"/>
  <c r="I33" i="1"/>
  <c r="K339" i="1"/>
  <c r="J298" i="1"/>
  <c r="I283" i="1"/>
  <c r="I31" i="1"/>
  <c r="I39" i="1"/>
  <c r="K43" i="1"/>
  <c r="I49" i="1"/>
  <c r="I53" i="1"/>
  <c r="K57" i="1"/>
  <c r="I63" i="1"/>
  <c r="K67" i="1"/>
  <c r="K71" i="1"/>
  <c r="I77" i="1"/>
  <c r="K81" i="1"/>
  <c r="J86" i="1"/>
  <c r="K91" i="1"/>
  <c r="K95" i="1"/>
  <c r="J100" i="1"/>
  <c r="K105" i="1"/>
  <c r="J110" i="1"/>
  <c r="J114" i="1"/>
  <c r="K119" i="1"/>
  <c r="J124" i="1"/>
  <c r="I129" i="1"/>
  <c r="J134" i="1"/>
  <c r="J138" i="1"/>
  <c r="I143" i="1"/>
  <c r="J148" i="1"/>
  <c r="I153" i="1"/>
  <c r="I157" i="1"/>
  <c r="J162" i="1"/>
  <c r="I167" i="1"/>
  <c r="I171" i="1"/>
  <c r="I175" i="1"/>
  <c r="J178" i="1"/>
  <c r="I317" i="1"/>
  <c r="J290" i="1"/>
  <c r="K23" i="1"/>
  <c r="J36" i="1"/>
  <c r="K41" i="1"/>
  <c r="J46" i="1"/>
  <c r="J50" i="1"/>
  <c r="K55" i="1"/>
  <c r="J60" i="1"/>
  <c r="I65" i="1"/>
  <c r="J70" i="1"/>
  <c r="J74" i="1"/>
  <c r="I79" i="1"/>
  <c r="J84" i="1"/>
  <c r="I89" i="1"/>
  <c r="I93" i="1"/>
  <c r="J98" i="1"/>
  <c r="I103" i="1"/>
  <c r="K107" i="1"/>
  <c r="I113" i="1"/>
  <c r="I117" i="1"/>
  <c r="K121" i="1"/>
  <c r="I127" i="1"/>
  <c r="K131" i="1"/>
  <c r="K135" i="1"/>
  <c r="I141" i="1"/>
  <c r="K145" i="1"/>
  <c r="J150" i="1"/>
  <c r="K155" i="1"/>
  <c r="K159" i="1"/>
  <c r="J164" i="1"/>
  <c r="K169" i="1"/>
  <c r="I173" i="1"/>
  <c r="J176" i="1"/>
  <c r="J180" i="1"/>
  <c r="K183" i="1"/>
  <c r="I187" i="1"/>
  <c r="I191" i="1"/>
  <c r="J25" i="1"/>
  <c r="I32" i="1"/>
  <c r="I40" i="1"/>
  <c r="K46" i="1"/>
  <c r="J53" i="1"/>
  <c r="J61" i="1"/>
  <c r="I68" i="1"/>
  <c r="K74" i="1"/>
  <c r="K82" i="1"/>
  <c r="J89" i="1"/>
  <c r="I96" i="1"/>
  <c r="I104" i="1"/>
  <c r="K110" i="1"/>
  <c r="J117" i="1"/>
  <c r="J125" i="1"/>
  <c r="I132" i="1"/>
  <c r="K138" i="1"/>
  <c r="K146" i="1"/>
  <c r="I152" i="1"/>
  <c r="J157" i="1"/>
  <c r="K162" i="1"/>
  <c r="I168" i="1"/>
  <c r="J173" i="1"/>
  <c r="K178" i="1"/>
  <c r="I184" i="1"/>
  <c r="J189" i="1"/>
  <c r="I194" i="1"/>
  <c r="K196" i="1"/>
  <c r="J199" i="1"/>
  <c r="I202" i="1"/>
  <c r="K204" i="1"/>
  <c r="J207" i="1"/>
  <c r="I210" i="1"/>
  <c r="K212" i="1"/>
  <c r="J215" i="1"/>
  <c r="I218" i="1"/>
  <c r="K220" i="1"/>
  <c r="J223" i="1"/>
  <c r="I226" i="1"/>
  <c r="K228" i="1"/>
  <c r="J231" i="1"/>
  <c r="I234" i="1"/>
  <c r="K236" i="1"/>
  <c r="J239" i="1"/>
  <c r="I242" i="1"/>
  <c r="K244" i="1"/>
  <c r="J247" i="1"/>
  <c r="K367" i="1"/>
  <c r="J306" i="1"/>
  <c r="I287" i="1"/>
  <c r="K27" i="1"/>
  <c r="J38" i="1"/>
  <c r="J42" i="1"/>
  <c r="I47" i="1"/>
  <c r="J52" i="1"/>
  <c r="I57" i="1"/>
  <c r="I61" i="1"/>
  <c r="J66" i="1"/>
  <c r="I71" i="1"/>
  <c r="K75" i="1"/>
  <c r="I81" i="1"/>
  <c r="I85" i="1"/>
  <c r="K293" i="1"/>
  <c r="I45" i="1"/>
  <c r="K63" i="1"/>
  <c r="J82" i="1"/>
  <c r="I95" i="1"/>
  <c r="K103" i="1"/>
  <c r="K113" i="1"/>
  <c r="K123" i="1"/>
  <c r="J132" i="1"/>
  <c r="J142" i="1"/>
  <c r="K151" i="1"/>
  <c r="I161" i="1"/>
  <c r="J170" i="1"/>
  <c r="K177" i="1"/>
  <c r="I183" i="1"/>
  <c r="J188" i="1"/>
  <c r="J192" i="1"/>
  <c r="K30" i="1"/>
  <c r="J41" i="1"/>
  <c r="K50" i="1"/>
  <c r="K58" i="1"/>
  <c r="J69" i="1"/>
  <c r="K78" i="1"/>
  <c r="I88" i="1"/>
  <c r="K98" i="1"/>
  <c r="K106" i="1"/>
  <c r="I116" i="1"/>
  <c r="K126" i="1"/>
  <c r="I136" i="1"/>
  <c r="I144" i="1"/>
  <c r="J153" i="1"/>
  <c r="I160" i="1"/>
  <c r="K166" i="1"/>
  <c r="K174" i="1"/>
  <c r="J181" i="1"/>
  <c r="I188" i="1"/>
  <c r="K194" i="1"/>
  <c r="I198" i="1"/>
  <c r="J201" i="1"/>
  <c r="J205" i="1"/>
  <c r="K208" i="1"/>
  <c r="I212" i="1"/>
  <c r="I216" i="1"/>
  <c r="J219" i="1"/>
  <c r="K222" i="1"/>
  <c r="K226" i="1"/>
  <c r="I230" i="1"/>
  <c r="J233" i="1"/>
  <c r="J237" i="1"/>
  <c r="K240" i="1"/>
  <c r="I244" i="1"/>
  <c r="I248" i="1"/>
  <c r="K250" i="1"/>
  <c r="J253" i="1"/>
  <c r="I256" i="1"/>
  <c r="K258" i="1"/>
  <c r="J261" i="1"/>
  <c r="I264" i="1"/>
  <c r="K266" i="1"/>
  <c r="J269" i="1"/>
  <c r="I272" i="1"/>
  <c r="K274" i="1"/>
  <c r="J277" i="1"/>
  <c r="I26" i="1"/>
  <c r="J31" i="1"/>
  <c r="K36" i="1"/>
  <c r="I42" i="1"/>
  <c r="J47" i="1"/>
  <c r="K52" i="1"/>
  <c r="I58" i="1"/>
  <c r="J63" i="1"/>
  <c r="K68" i="1"/>
  <c r="I74" i="1"/>
  <c r="J79" i="1"/>
  <c r="K84" i="1"/>
  <c r="I90" i="1"/>
  <c r="J95" i="1"/>
  <c r="K100" i="1"/>
  <c r="I106" i="1"/>
  <c r="J111" i="1"/>
  <c r="K116" i="1"/>
  <c r="I122" i="1"/>
  <c r="J127" i="1"/>
  <c r="K132" i="1"/>
  <c r="I138" i="1"/>
  <c r="J143" i="1"/>
  <c r="K148" i="1"/>
  <c r="I154" i="1"/>
  <c r="J159" i="1"/>
  <c r="K164" i="1"/>
  <c r="I170" i="1"/>
  <c r="J175" i="1"/>
  <c r="K180" i="1"/>
  <c r="I186" i="1"/>
  <c r="J191" i="1"/>
  <c r="I195" i="1"/>
  <c r="K197" i="1"/>
  <c r="J200" i="1"/>
  <c r="I203" i="1"/>
  <c r="K205" i="1"/>
  <c r="J208" i="1"/>
  <c r="I211" i="1"/>
  <c r="K213" i="1"/>
  <c r="J216" i="1"/>
  <c r="I219" i="1"/>
  <c r="K221" i="1"/>
  <c r="J224" i="1"/>
  <c r="I227" i="1"/>
  <c r="K229" i="1"/>
  <c r="J232" i="1"/>
  <c r="I235" i="1"/>
  <c r="K237" i="1"/>
  <c r="J240" i="1"/>
  <c r="I243" i="1"/>
  <c r="K245" i="1"/>
  <c r="J248" i="1"/>
  <c r="I251" i="1"/>
  <c r="K253" i="1"/>
  <c r="J256" i="1"/>
  <c r="I259" i="1"/>
  <c r="K261" i="1"/>
  <c r="J264" i="1"/>
  <c r="I267" i="1"/>
  <c r="K269" i="1"/>
  <c r="J272" i="1"/>
  <c r="J22" i="1"/>
  <c r="K377" i="1"/>
  <c r="K373" i="1"/>
  <c r="I369" i="1"/>
  <c r="I365" i="1"/>
  <c r="J360" i="1"/>
  <c r="J356" i="1"/>
  <c r="J352" i="1"/>
  <c r="J348" i="1"/>
  <c r="K343" i="1"/>
  <c r="I339" i="1"/>
  <c r="K22" i="1"/>
  <c r="J379" i="1"/>
  <c r="K376" i="1"/>
  <c r="I374" i="1"/>
  <c r="J371" i="1"/>
  <c r="K368" i="1"/>
  <c r="I366" i="1"/>
  <c r="J363" i="1"/>
  <c r="K360" i="1"/>
  <c r="I358" i="1"/>
  <c r="J355" i="1"/>
  <c r="K352" i="1"/>
  <c r="I350" i="1"/>
  <c r="J347" i="1"/>
  <c r="K344" i="1"/>
  <c r="I342" i="1"/>
  <c r="J339" i="1"/>
  <c r="K336" i="1"/>
  <c r="I334" i="1"/>
  <c r="J331" i="1"/>
  <c r="K328" i="1"/>
  <c r="I326" i="1"/>
  <c r="J323" i="1"/>
  <c r="K320" i="1"/>
  <c r="I318" i="1"/>
  <c r="J315" i="1"/>
  <c r="K312" i="1"/>
  <c r="I310" i="1"/>
  <c r="J307" i="1"/>
  <c r="K304" i="1"/>
  <c r="I302" i="1"/>
  <c r="J299" i="1"/>
  <c r="K296" i="1"/>
  <c r="I294" i="1"/>
  <c r="J34" i="1"/>
  <c r="J54" i="1"/>
  <c r="K73" i="1"/>
  <c r="K89" i="1"/>
  <c r="K99" i="1"/>
  <c r="I109" i="1"/>
  <c r="J118" i="1"/>
  <c r="K127" i="1"/>
  <c r="K137" i="1"/>
  <c r="J146" i="1"/>
  <c r="J156" i="1"/>
  <c r="J166" i="1"/>
  <c r="K173" i="1"/>
  <c r="I181" i="1"/>
  <c r="K185" i="1"/>
  <c r="K189" i="1"/>
  <c r="K26" i="1"/>
  <c r="I36" i="1"/>
  <c r="J45" i="1"/>
  <c r="I56" i="1"/>
  <c r="I64" i="1"/>
  <c r="J73" i="1"/>
  <c r="I84" i="1"/>
  <c r="J93" i="1"/>
  <c r="J101" i="1"/>
  <c r="I112" i="1"/>
  <c r="J121" i="1"/>
  <c r="K130" i="1"/>
  <c r="J141" i="1"/>
  <c r="J149" i="1"/>
  <c r="I156" i="1"/>
  <c r="I164" i="1"/>
  <c r="K170" i="1"/>
  <c r="J177" i="1"/>
  <c r="J185" i="1"/>
  <c r="I192" i="1"/>
  <c r="I196" i="1"/>
  <c r="I200" i="1"/>
  <c r="J203" i="1"/>
  <c r="K206" i="1"/>
  <c r="K210" i="1"/>
  <c r="I214" i="1"/>
  <c r="J217" i="1"/>
  <c r="J221" i="1"/>
  <c r="K224" i="1"/>
  <c r="I228" i="1"/>
  <c r="I232" i="1"/>
  <c r="J235" i="1"/>
  <c r="K238" i="1"/>
  <c r="K242" i="1"/>
  <c r="I246" i="1"/>
  <c r="J249" i="1"/>
  <c r="K327" i="1"/>
  <c r="K39" i="1"/>
  <c r="K59" i="1"/>
  <c r="J78" i="1"/>
  <c r="J92" i="1"/>
  <c r="J102" i="1"/>
  <c r="I111" i="1"/>
  <c r="I121" i="1"/>
  <c r="J130" i="1"/>
  <c r="K139" i="1"/>
  <c r="I149" i="1"/>
  <c r="I159" i="1"/>
  <c r="K167" i="1"/>
  <c r="K175" i="1"/>
  <c r="K181" i="1"/>
  <c r="J186" i="1"/>
  <c r="K191" i="1"/>
  <c r="J29" i="1"/>
  <c r="J37" i="1"/>
  <c r="I48" i="1"/>
  <c r="J57" i="1"/>
  <c r="K66" i="1"/>
  <c r="J77" i="1"/>
  <c r="J85" i="1"/>
  <c r="K94" i="1"/>
  <c r="J105" i="1"/>
  <c r="K114" i="1"/>
  <c r="K122" i="1"/>
  <c r="J133" i="1"/>
  <c r="K142" i="1"/>
  <c r="K150" i="1"/>
  <c r="K158" i="1"/>
  <c r="J165" i="1"/>
  <c r="I172" i="1"/>
  <c r="I180" i="1"/>
  <c r="K186" i="1"/>
  <c r="J193" i="1"/>
  <c r="J197" i="1"/>
  <c r="K200" i="1"/>
  <c r="I204" i="1"/>
  <c r="I208" i="1"/>
  <c r="J211" i="1"/>
  <c r="K214" i="1"/>
  <c r="K218" i="1"/>
  <c r="I222" i="1"/>
  <c r="J225" i="1"/>
  <c r="J229" i="1"/>
  <c r="K232" i="1"/>
  <c r="I236" i="1"/>
  <c r="I240" i="1"/>
  <c r="J243" i="1"/>
  <c r="K246" i="1"/>
  <c r="I250" i="1"/>
  <c r="K252" i="1"/>
  <c r="J255" i="1"/>
  <c r="I258" i="1"/>
  <c r="K260" i="1"/>
  <c r="J263" i="1"/>
  <c r="I266" i="1"/>
  <c r="K268" i="1"/>
  <c r="J271" i="1"/>
  <c r="I274" i="1"/>
  <c r="K276" i="1"/>
  <c r="K24" i="1"/>
  <c r="I30" i="1"/>
  <c r="J35" i="1"/>
  <c r="K40" i="1"/>
  <c r="I46" i="1"/>
  <c r="J51" i="1"/>
  <c r="K56" i="1"/>
  <c r="I62" i="1"/>
  <c r="J67" i="1"/>
  <c r="K72" i="1"/>
  <c r="I78" i="1"/>
  <c r="J83" i="1"/>
  <c r="K88" i="1"/>
  <c r="I94" i="1"/>
  <c r="J99" i="1"/>
  <c r="K104" i="1"/>
  <c r="I110" i="1"/>
  <c r="J115" i="1"/>
  <c r="K120" i="1"/>
  <c r="I126" i="1"/>
  <c r="J131" i="1"/>
  <c r="I275" i="1"/>
  <c r="K284" i="1"/>
  <c r="I290" i="1"/>
  <c r="I300" i="1"/>
  <c r="I280" i="1"/>
  <c r="K282" i="1"/>
  <c r="I288" i="1"/>
  <c r="K290" i="1"/>
  <c r="J297" i="1"/>
  <c r="K300" i="1"/>
  <c r="I308" i="1"/>
  <c r="J311" i="1"/>
  <c r="K318" i="1"/>
  <c r="J325" i="1"/>
  <c r="J329" i="1"/>
  <c r="I336" i="1"/>
  <c r="I340" i="1"/>
  <c r="K346" i="1"/>
  <c r="I354" i="1"/>
  <c r="J361" i="1"/>
  <c r="K364" i="1"/>
  <c r="I372" i="1"/>
  <c r="K378" i="1"/>
  <c r="I22" i="1"/>
  <c r="I347" i="1"/>
  <c r="I353" i="1"/>
  <c r="K363" i="1"/>
  <c r="J370" i="1"/>
  <c r="I381" i="1"/>
  <c r="J268" i="1"/>
  <c r="I265" i="1"/>
  <c r="K257" i="1"/>
  <c r="K239" i="1"/>
  <c r="K277" i="1"/>
  <c r="K280" i="1"/>
  <c r="J283" i="1"/>
  <c r="I286" i="1"/>
  <c r="K288" i="1"/>
  <c r="J291" i="1"/>
  <c r="K294" i="1"/>
  <c r="I298" i="1"/>
  <c r="J301" i="1"/>
  <c r="J305" i="1"/>
  <c r="K308" i="1"/>
  <c r="I312" i="1"/>
  <c r="I316" i="1"/>
  <c r="J319" i="1"/>
  <c r="K322" i="1"/>
  <c r="K326" i="1"/>
  <c r="I330" i="1"/>
  <c r="J333" i="1"/>
  <c r="J337" i="1"/>
  <c r="K340" i="1"/>
  <c r="I344" i="1"/>
  <c r="I348" i="1"/>
  <c r="J351" i="1"/>
  <c r="K354" i="1"/>
  <c r="K358" i="1"/>
  <c r="I362" i="1"/>
  <c r="J365" i="1"/>
  <c r="J369" i="1"/>
  <c r="K372" i="1"/>
  <c r="I376" i="1"/>
  <c r="I380" i="1"/>
  <c r="H16" i="1"/>
  <c r="I343" i="1"/>
  <c r="I349" i="1"/>
  <c r="J354" i="1"/>
  <c r="K359" i="1"/>
  <c r="K365" i="1"/>
  <c r="K371" i="1"/>
  <c r="I377" i="1"/>
  <c r="J274" i="1"/>
  <c r="I271" i="1"/>
  <c r="K267" i="1"/>
  <c r="K263" i="1"/>
  <c r="J260" i="1"/>
  <c r="I257" i="1"/>
  <c r="I253" i="1"/>
  <c r="K249" i="1"/>
  <c r="J246" i="1"/>
  <c r="J242" i="1"/>
  <c r="I239" i="1"/>
  <c r="K235" i="1"/>
  <c r="K231" i="1"/>
  <c r="J228" i="1"/>
  <c r="I225" i="1"/>
  <c r="I221" i="1"/>
  <c r="K217" i="1"/>
  <c r="J214" i="1"/>
  <c r="J210" i="1"/>
  <c r="I207" i="1"/>
  <c r="K203" i="1"/>
  <c r="K199" i="1"/>
  <c r="J196" i="1"/>
  <c r="K192" i="1"/>
  <c r="K184" i="1"/>
  <c r="I178" i="1"/>
  <c r="J171" i="1"/>
  <c r="J163" i="1"/>
  <c r="K156" i="1"/>
  <c r="I150" i="1"/>
  <c r="I142" i="1"/>
  <c r="J135" i="1"/>
  <c r="K124" i="1"/>
  <c r="I114" i="1"/>
  <c r="J103" i="1"/>
  <c r="K92" i="1"/>
  <c r="I82" i="1"/>
  <c r="J71" i="1"/>
  <c r="K60" i="1"/>
  <c r="I50" i="1"/>
  <c r="J39" i="1"/>
  <c r="K28" i="1"/>
  <c r="I276" i="1"/>
  <c r="K270" i="1"/>
  <c r="J265" i="1"/>
  <c r="I260" i="1"/>
  <c r="K254" i="1"/>
  <c r="K248" i="1"/>
  <c r="K234" i="1"/>
  <c r="I220" i="1"/>
  <c r="I206" i="1"/>
  <c r="K190" i="1"/>
  <c r="J161" i="1"/>
  <c r="I128" i="1"/>
  <c r="K90" i="1"/>
  <c r="I52" i="1"/>
  <c r="I189" i="1"/>
  <c r="K163" i="1"/>
  <c r="I125" i="1"/>
  <c r="K87" i="1"/>
  <c r="J279" i="1"/>
  <c r="K292" i="1"/>
  <c r="J303" i="1"/>
  <c r="K310" i="1"/>
  <c r="J317" i="1"/>
  <c r="J321" i="1"/>
  <c r="K324" i="1"/>
  <c r="I328" i="1"/>
  <c r="I332" i="1"/>
  <c r="J335" i="1"/>
  <c r="K338" i="1"/>
  <c r="K342" i="1"/>
  <c r="I346" i="1"/>
  <c r="J349" i="1"/>
  <c r="J353" i="1"/>
  <c r="K356" i="1"/>
  <c r="I360" i="1"/>
  <c r="I364" i="1"/>
  <c r="J367" i="1"/>
  <c r="K370" i="1"/>
  <c r="K374" i="1"/>
  <c r="I378" i="1"/>
  <c r="J381" i="1"/>
  <c r="J340" i="1"/>
  <c r="K345" i="1"/>
  <c r="I351" i="1"/>
  <c r="I357" i="1"/>
  <c r="J362" i="1"/>
  <c r="J368" i="1"/>
  <c r="I375" i="1"/>
  <c r="J380" i="1"/>
  <c r="I273" i="1"/>
  <c r="I269" i="1"/>
  <c r="K265" i="1"/>
  <c r="J262" i="1"/>
  <c r="J258" i="1"/>
  <c r="I255" i="1"/>
  <c r="K251" i="1"/>
  <c r="K247" i="1"/>
  <c r="J244" i="1"/>
  <c r="I241" i="1"/>
  <c r="I237" i="1"/>
  <c r="K233" i="1"/>
  <c r="J230" i="1"/>
  <c r="J226" i="1"/>
  <c r="I223" i="1"/>
  <c r="K219" i="1"/>
  <c r="K215" i="1"/>
  <c r="J212" i="1"/>
  <c r="I209" i="1"/>
  <c r="I205" i="1"/>
  <c r="K201" i="1"/>
  <c r="J198" i="1"/>
  <c r="J194" i="1"/>
  <c r="K188" i="1"/>
  <c r="I182" i="1"/>
  <c r="I174" i="1"/>
  <c r="J167" i="1"/>
  <c r="K160" i="1"/>
  <c r="K152" i="1"/>
  <c r="I146" i="1"/>
  <c r="J139" i="1"/>
  <c r="I130" i="1"/>
  <c r="J119" i="1"/>
  <c r="K108" i="1"/>
  <c r="I98" i="1"/>
  <c r="J87" i="1"/>
  <c r="K76" i="1"/>
  <c r="I66" i="1"/>
  <c r="J55" i="1"/>
  <c r="K44" i="1"/>
  <c r="I34" i="1"/>
  <c r="J23" i="1"/>
  <c r="J273" i="1"/>
  <c r="I268" i="1"/>
  <c r="K262" i="1"/>
  <c r="J257" i="1"/>
  <c r="I252" i="1"/>
  <c r="J241" i="1"/>
  <c r="J227" i="1"/>
  <c r="J213" i="1"/>
  <c r="K198" i="1"/>
  <c r="I176" i="1"/>
  <c r="I148" i="1"/>
  <c r="J109" i="1"/>
  <c r="I72" i="1"/>
  <c r="K34" i="1"/>
  <c r="I179" i="1"/>
  <c r="I145" i="1"/>
  <c r="J106" i="1"/>
  <c r="K49" i="1"/>
  <c r="B87" i="1"/>
  <c r="B89" i="1" s="1"/>
  <c r="B91" i="1" s="1"/>
  <c r="B93" i="1" s="1"/>
  <c r="B98" i="1" s="1"/>
  <c r="B95" i="1"/>
  <c r="B115" i="1"/>
  <c r="E49" i="1"/>
  <c r="B56" i="1"/>
  <c r="B59" i="1" s="1"/>
  <c r="B62" i="1" s="1"/>
  <c r="B65" i="1" s="1"/>
  <c r="L22" i="1" l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74" i="1" s="1"/>
  <c r="L75" i="1" s="1"/>
  <c r="L76" i="1" s="1"/>
  <c r="L77" i="1" s="1"/>
  <c r="L78" i="1" s="1"/>
  <c r="L79" i="1" s="1"/>
  <c r="L80" i="1" s="1"/>
  <c r="L81" i="1" s="1"/>
  <c r="L82" i="1" s="1"/>
  <c r="L83" i="1" s="1"/>
  <c r="L84" i="1" s="1"/>
  <c r="L85" i="1" s="1"/>
  <c r="L86" i="1" s="1"/>
  <c r="L87" i="1" s="1"/>
  <c r="L88" i="1" s="1"/>
  <c r="L89" i="1" s="1"/>
  <c r="L90" i="1" s="1"/>
  <c r="L91" i="1" s="1"/>
  <c r="L92" i="1" s="1"/>
  <c r="L93" i="1" s="1"/>
  <c r="L94" i="1" s="1"/>
  <c r="L95" i="1" s="1"/>
  <c r="L96" i="1" s="1"/>
  <c r="L97" i="1" s="1"/>
  <c r="L98" i="1" s="1"/>
  <c r="L99" i="1" s="1"/>
  <c r="L100" i="1" s="1"/>
  <c r="L101" i="1" s="1"/>
  <c r="L102" i="1" s="1"/>
  <c r="L103" i="1" s="1"/>
  <c r="L104" i="1" s="1"/>
  <c r="L105" i="1" s="1"/>
  <c r="L106" i="1" s="1"/>
  <c r="L107" i="1" s="1"/>
  <c r="L108" i="1" s="1"/>
  <c r="L109" i="1" s="1"/>
  <c r="L110" i="1" s="1"/>
  <c r="L111" i="1" s="1"/>
  <c r="L112" i="1" s="1"/>
  <c r="L113" i="1" s="1"/>
  <c r="L114" i="1" s="1"/>
  <c r="L115" i="1" s="1"/>
  <c r="L116" i="1" s="1"/>
  <c r="L117" i="1" s="1"/>
  <c r="L118" i="1" s="1"/>
  <c r="L119" i="1" s="1"/>
  <c r="L120" i="1" s="1"/>
  <c r="L121" i="1" s="1"/>
  <c r="L122" i="1" s="1"/>
  <c r="L123" i="1" s="1"/>
  <c r="L124" i="1" s="1"/>
  <c r="L125" i="1" s="1"/>
  <c r="L126" i="1" s="1"/>
  <c r="L127" i="1" s="1"/>
  <c r="L128" i="1" s="1"/>
  <c r="L129" i="1" s="1"/>
  <c r="L130" i="1" s="1"/>
  <c r="L131" i="1" s="1"/>
  <c r="L132" i="1" s="1"/>
  <c r="L133" i="1" s="1"/>
  <c r="L134" i="1" s="1"/>
  <c r="L135" i="1" s="1"/>
  <c r="L136" i="1" s="1"/>
  <c r="L137" i="1" s="1"/>
  <c r="L138" i="1" s="1"/>
  <c r="L139" i="1" s="1"/>
  <c r="L140" i="1" s="1"/>
  <c r="L141" i="1" s="1"/>
  <c r="L142" i="1" s="1"/>
  <c r="L143" i="1" s="1"/>
  <c r="L144" i="1" s="1"/>
  <c r="L145" i="1" s="1"/>
  <c r="L146" i="1" s="1"/>
  <c r="L147" i="1" s="1"/>
  <c r="L148" i="1" s="1"/>
  <c r="L149" i="1" s="1"/>
  <c r="L150" i="1" s="1"/>
  <c r="L151" i="1" s="1"/>
  <c r="L152" i="1" s="1"/>
  <c r="L153" i="1" s="1"/>
  <c r="L154" i="1" s="1"/>
  <c r="L155" i="1" s="1"/>
  <c r="L156" i="1" s="1"/>
  <c r="L157" i="1" s="1"/>
  <c r="L158" i="1" s="1"/>
  <c r="L159" i="1" s="1"/>
  <c r="L160" i="1" s="1"/>
  <c r="L161" i="1" s="1"/>
  <c r="L162" i="1" s="1"/>
  <c r="L163" i="1" s="1"/>
  <c r="L164" i="1" s="1"/>
  <c r="L165" i="1" s="1"/>
  <c r="L166" i="1" s="1"/>
  <c r="L167" i="1" s="1"/>
  <c r="L168" i="1" s="1"/>
  <c r="L169" i="1" s="1"/>
  <c r="L170" i="1" s="1"/>
  <c r="L171" i="1" s="1"/>
  <c r="L172" i="1" s="1"/>
  <c r="L173" i="1" s="1"/>
  <c r="L174" i="1" s="1"/>
  <c r="L175" i="1" s="1"/>
  <c r="L176" i="1" s="1"/>
  <c r="L177" i="1" s="1"/>
  <c r="L178" i="1" s="1"/>
  <c r="L179" i="1" s="1"/>
  <c r="L180" i="1" s="1"/>
  <c r="L181" i="1" s="1"/>
  <c r="L182" i="1" s="1"/>
  <c r="L183" i="1" s="1"/>
  <c r="L184" i="1" s="1"/>
  <c r="L185" i="1" s="1"/>
  <c r="L186" i="1" s="1"/>
  <c r="L187" i="1" s="1"/>
  <c r="L188" i="1" s="1"/>
  <c r="L189" i="1" s="1"/>
  <c r="L190" i="1" s="1"/>
  <c r="L191" i="1" s="1"/>
  <c r="L192" i="1" s="1"/>
  <c r="L193" i="1" s="1"/>
  <c r="L194" i="1" s="1"/>
  <c r="L195" i="1" s="1"/>
  <c r="L196" i="1" s="1"/>
  <c r="L197" i="1" s="1"/>
  <c r="L198" i="1" s="1"/>
  <c r="L199" i="1" s="1"/>
  <c r="L200" i="1" s="1"/>
  <c r="L201" i="1" s="1"/>
  <c r="L202" i="1" s="1"/>
  <c r="L203" i="1" s="1"/>
  <c r="L204" i="1" s="1"/>
  <c r="L205" i="1" s="1"/>
  <c r="L206" i="1" s="1"/>
  <c r="L207" i="1" s="1"/>
  <c r="L208" i="1" s="1"/>
  <c r="L209" i="1" s="1"/>
  <c r="L210" i="1" s="1"/>
  <c r="L211" i="1" s="1"/>
  <c r="L212" i="1" s="1"/>
  <c r="L213" i="1" s="1"/>
  <c r="L214" i="1" s="1"/>
  <c r="L215" i="1" s="1"/>
  <c r="L216" i="1" s="1"/>
  <c r="L217" i="1" s="1"/>
  <c r="L218" i="1" s="1"/>
  <c r="L219" i="1" s="1"/>
  <c r="L220" i="1" s="1"/>
  <c r="L221" i="1" s="1"/>
  <c r="L222" i="1" s="1"/>
  <c r="L223" i="1" s="1"/>
  <c r="L224" i="1" s="1"/>
  <c r="L225" i="1" s="1"/>
  <c r="L226" i="1" s="1"/>
  <c r="L227" i="1" s="1"/>
  <c r="L228" i="1" s="1"/>
  <c r="L229" i="1" s="1"/>
  <c r="L230" i="1" s="1"/>
  <c r="L231" i="1" s="1"/>
  <c r="L232" i="1" s="1"/>
  <c r="L233" i="1" s="1"/>
  <c r="L234" i="1" s="1"/>
  <c r="L235" i="1" s="1"/>
  <c r="L236" i="1" s="1"/>
  <c r="L237" i="1" s="1"/>
  <c r="L238" i="1" s="1"/>
  <c r="L239" i="1" s="1"/>
  <c r="L240" i="1" s="1"/>
  <c r="L241" i="1" s="1"/>
  <c r="L242" i="1" s="1"/>
  <c r="L243" i="1" s="1"/>
  <c r="L244" i="1" s="1"/>
  <c r="L245" i="1" s="1"/>
  <c r="L246" i="1" s="1"/>
  <c r="L247" i="1" s="1"/>
  <c r="L248" i="1" s="1"/>
  <c r="L249" i="1" s="1"/>
  <c r="L250" i="1" s="1"/>
  <c r="L251" i="1" s="1"/>
  <c r="L252" i="1" s="1"/>
  <c r="L253" i="1" s="1"/>
  <c r="L254" i="1" s="1"/>
  <c r="L255" i="1" s="1"/>
  <c r="L256" i="1" s="1"/>
  <c r="L257" i="1" s="1"/>
  <c r="L258" i="1" s="1"/>
  <c r="L259" i="1" s="1"/>
  <c r="L260" i="1" s="1"/>
  <c r="L261" i="1" s="1"/>
  <c r="L262" i="1" s="1"/>
  <c r="L263" i="1" s="1"/>
  <c r="L264" i="1" s="1"/>
  <c r="L265" i="1" s="1"/>
  <c r="L266" i="1" s="1"/>
  <c r="L267" i="1" s="1"/>
  <c r="L268" i="1" s="1"/>
  <c r="L269" i="1" s="1"/>
  <c r="L270" i="1" s="1"/>
  <c r="L271" i="1" s="1"/>
  <c r="L272" i="1" s="1"/>
  <c r="L273" i="1" s="1"/>
  <c r="L274" i="1" s="1"/>
  <c r="L275" i="1" s="1"/>
  <c r="L276" i="1" s="1"/>
  <c r="L277" i="1" s="1"/>
  <c r="L278" i="1" s="1"/>
  <c r="L279" i="1" s="1"/>
  <c r="L280" i="1" s="1"/>
  <c r="L281" i="1" s="1"/>
  <c r="L282" i="1" s="1"/>
  <c r="L283" i="1" s="1"/>
  <c r="L284" i="1" s="1"/>
  <c r="L285" i="1" s="1"/>
  <c r="L286" i="1" s="1"/>
  <c r="L287" i="1" s="1"/>
  <c r="L288" i="1" s="1"/>
  <c r="L289" i="1" s="1"/>
  <c r="L290" i="1" s="1"/>
  <c r="L291" i="1" s="1"/>
  <c r="L292" i="1" s="1"/>
  <c r="L293" i="1" s="1"/>
  <c r="L294" i="1" s="1"/>
  <c r="L295" i="1" s="1"/>
  <c r="L296" i="1" s="1"/>
  <c r="L297" i="1" s="1"/>
  <c r="L298" i="1" s="1"/>
  <c r="L299" i="1" s="1"/>
  <c r="L300" i="1" s="1"/>
  <c r="L301" i="1" s="1"/>
  <c r="L302" i="1" s="1"/>
  <c r="L303" i="1" s="1"/>
  <c r="L304" i="1" s="1"/>
  <c r="L305" i="1" s="1"/>
  <c r="L306" i="1" s="1"/>
  <c r="L307" i="1" s="1"/>
  <c r="L308" i="1" s="1"/>
  <c r="L309" i="1" s="1"/>
  <c r="L310" i="1" s="1"/>
  <c r="L311" i="1" s="1"/>
  <c r="L312" i="1" s="1"/>
  <c r="L313" i="1" s="1"/>
  <c r="L314" i="1" s="1"/>
  <c r="L315" i="1" s="1"/>
  <c r="L316" i="1" s="1"/>
  <c r="L317" i="1" s="1"/>
  <c r="L318" i="1" s="1"/>
  <c r="L319" i="1" s="1"/>
  <c r="L320" i="1" s="1"/>
  <c r="L321" i="1" s="1"/>
  <c r="L322" i="1" s="1"/>
  <c r="L323" i="1" s="1"/>
  <c r="L324" i="1" s="1"/>
  <c r="L325" i="1" s="1"/>
  <c r="L326" i="1" s="1"/>
  <c r="L327" i="1" s="1"/>
  <c r="L328" i="1" s="1"/>
  <c r="L329" i="1" s="1"/>
  <c r="L330" i="1" s="1"/>
  <c r="L331" i="1" s="1"/>
  <c r="L332" i="1" s="1"/>
  <c r="L333" i="1" s="1"/>
  <c r="L334" i="1" s="1"/>
  <c r="L335" i="1" s="1"/>
  <c r="L336" i="1" s="1"/>
  <c r="L337" i="1" s="1"/>
  <c r="L338" i="1" s="1"/>
  <c r="L339" i="1" s="1"/>
  <c r="L340" i="1" s="1"/>
  <c r="L341" i="1" s="1"/>
  <c r="L342" i="1" s="1"/>
  <c r="L343" i="1" s="1"/>
  <c r="L344" i="1" s="1"/>
  <c r="L345" i="1" s="1"/>
  <c r="L346" i="1" s="1"/>
  <c r="L347" i="1" s="1"/>
  <c r="L348" i="1" s="1"/>
  <c r="L349" i="1" s="1"/>
  <c r="L350" i="1" s="1"/>
  <c r="L351" i="1" s="1"/>
  <c r="L352" i="1" s="1"/>
  <c r="L353" i="1" s="1"/>
  <c r="L354" i="1" s="1"/>
  <c r="L355" i="1" s="1"/>
  <c r="L356" i="1" s="1"/>
  <c r="L357" i="1" s="1"/>
  <c r="L358" i="1" s="1"/>
  <c r="L359" i="1" s="1"/>
  <c r="L360" i="1" s="1"/>
  <c r="L361" i="1" s="1"/>
  <c r="L362" i="1" s="1"/>
  <c r="L363" i="1" s="1"/>
  <c r="L364" i="1" s="1"/>
  <c r="L365" i="1" s="1"/>
  <c r="L366" i="1" s="1"/>
  <c r="L367" i="1" s="1"/>
  <c r="L368" i="1" s="1"/>
  <c r="L369" i="1" s="1"/>
  <c r="L370" i="1" s="1"/>
  <c r="L371" i="1" s="1"/>
  <c r="L372" i="1" s="1"/>
  <c r="L373" i="1" s="1"/>
  <c r="L374" i="1" s="1"/>
  <c r="L375" i="1" s="1"/>
  <c r="L376" i="1" s="1"/>
  <c r="L377" i="1" s="1"/>
  <c r="L378" i="1" s="1"/>
  <c r="L379" i="1" s="1"/>
  <c r="L380" i="1" s="1"/>
  <c r="L381" i="1" s="1"/>
  <c r="B99" i="1"/>
  <c r="B112" i="1" s="1"/>
  <c r="B64" i="1"/>
  <c r="F48" i="1"/>
  <c r="B66" i="1" l="1"/>
  <c r="E69" i="1" s="1"/>
  <c r="F69" i="1" s="1"/>
  <c r="B108" i="1" l="1"/>
  <c r="B111" i="1" s="1"/>
  <c r="B113" i="1" s="1"/>
  <c r="B118" i="1" s="1"/>
</calcChain>
</file>

<file path=xl/sharedStrings.xml><?xml version="1.0" encoding="utf-8"?>
<sst xmlns="http://schemas.openxmlformats.org/spreadsheetml/2006/main" count="173" uniqueCount="150">
  <si>
    <t>Property Address</t>
  </si>
  <si>
    <t>Investor</t>
  </si>
  <si>
    <t>Purchase price:</t>
  </si>
  <si>
    <t>Add closing costs</t>
  </si>
  <si>
    <t>Total acquisition cost:</t>
  </si>
  <si>
    <t>Down payment</t>
  </si>
  <si>
    <t>Initial investment</t>
  </si>
  <si>
    <t>Gross monthly income</t>
  </si>
  <si>
    <t>Annual vacancy rate</t>
  </si>
  <si>
    <t>Annual expenses</t>
  </si>
  <si>
    <t>Property taxes</t>
  </si>
  <si>
    <t>Insurance</t>
  </si>
  <si>
    <t>Utilities</t>
  </si>
  <si>
    <t>Maintenance</t>
  </si>
  <si>
    <t>Other</t>
  </si>
  <si>
    <t>Investor's tax bracket</t>
  </si>
  <si>
    <t>Holding period</t>
  </si>
  <si>
    <t>Annual appreciation</t>
  </si>
  <si>
    <t>Projected cost of sale</t>
  </si>
  <si>
    <t>Investor's pre-tax rate</t>
  </si>
  <si>
    <t xml:space="preserve">Investor's after-tax rate </t>
  </si>
  <si>
    <t>Less vacancy allow</t>
  </si>
  <si>
    <t>Net operating income</t>
  </si>
  <si>
    <t>Less Annual interest pay</t>
  </si>
  <si>
    <t>Before tax cash flow</t>
  </si>
  <si>
    <t>Less depreciation</t>
  </si>
  <si>
    <t>Taxable income/loss</t>
  </si>
  <si>
    <t>x tax bracket</t>
  </si>
  <si>
    <t>Tax savings (if negative)</t>
  </si>
  <si>
    <t>or tax liability (if positive)</t>
  </si>
  <si>
    <t xml:space="preserve">After-tax cash flow </t>
  </si>
  <si>
    <t>Realized sale price</t>
  </si>
  <si>
    <t>Capital gain</t>
  </si>
  <si>
    <t>x maximum. capital gain tax</t>
  </si>
  <si>
    <t>Capital gain tax due</t>
  </si>
  <si>
    <t>Add deprec. recapture tax</t>
  </si>
  <si>
    <t>Projected sales price</t>
  </si>
  <si>
    <t>Less sales costs</t>
  </si>
  <si>
    <t>Less tax due</t>
  </si>
  <si>
    <t>Net after-tax proceeds</t>
  </si>
  <si>
    <t>After-Tax Cash Flow [PV]</t>
  </si>
  <si>
    <t>Investor after-tax rate</t>
  </si>
  <si>
    <t>Holding Period</t>
  </si>
  <si>
    <t>Amount accumulated [FV]</t>
  </si>
  <si>
    <t xml:space="preserve">Plus After Tax Proceeds </t>
  </si>
  <si>
    <t>Financial Management Rate</t>
  </si>
  <si>
    <t>of Return (FMRR)</t>
  </si>
  <si>
    <t>Depreciation yearly</t>
  </si>
  <si>
    <t>x holding period</t>
  </si>
  <si>
    <t>Depreciation recapture</t>
  </si>
  <si>
    <t xml:space="preserve">x deprec. recap. tax rate </t>
  </si>
  <si>
    <t>Deprec. recap. tax due</t>
  </si>
  <si>
    <t>years</t>
  </si>
  <si>
    <t>vacancy loss</t>
  </si>
  <si>
    <t>Ott</t>
  </si>
  <si>
    <t>111 Condo Drive</t>
  </si>
  <si>
    <t>Total Future Wealth</t>
  </si>
  <si>
    <t>Principal</t>
  </si>
  <si>
    <t>Debt Service</t>
  </si>
  <si>
    <t>Depreciation</t>
  </si>
  <si>
    <t>Calculation</t>
  </si>
  <si>
    <t xml:space="preserve">Worksheet 1 </t>
  </si>
  <si>
    <t>Property Summary</t>
  </si>
  <si>
    <t xml:space="preserve">Worksheet 2  </t>
  </si>
  <si>
    <t>Before-Tax Cash Flow</t>
  </si>
  <si>
    <t xml:space="preserve">Worksheet 3  </t>
  </si>
  <si>
    <t>Add tax savings or subtract tax liability</t>
  </si>
  <si>
    <t>Worksheet 4</t>
  </si>
  <si>
    <t>After Tax Cash Flow</t>
  </si>
  <si>
    <t xml:space="preserve"> After-Tax Proceeds </t>
  </si>
  <si>
    <t>from Sale</t>
  </si>
  <si>
    <t>Worksheet 5</t>
  </si>
  <si>
    <t>Performance Summary</t>
  </si>
  <si>
    <t>[a]</t>
  </si>
  <si>
    <t>[b]</t>
  </si>
  <si>
    <t>[c]</t>
  </si>
  <si>
    <t>[d]</t>
  </si>
  <si>
    <t>[f]</t>
  </si>
  <si>
    <t>[g]</t>
  </si>
  <si>
    <t>1st mortgage: [e]</t>
  </si>
  <si>
    <t>[h]</t>
  </si>
  <si>
    <t>[i]</t>
  </si>
  <si>
    <t>[j]</t>
  </si>
  <si>
    <t>[k]</t>
  </si>
  <si>
    <t>[l]</t>
  </si>
  <si>
    <t>[m]</t>
  </si>
  <si>
    <t>[n]</t>
  </si>
  <si>
    <t>[p]</t>
  </si>
  <si>
    <t>[q]</t>
  </si>
  <si>
    <t>Potential Gross income</t>
  </si>
  <si>
    <t>Effective Gross op income</t>
  </si>
  <si>
    <t>Less operating expenses</t>
  </si>
  <si>
    <t>Less debt service</t>
  </si>
  <si>
    <t>[r]</t>
  </si>
  <si>
    <t>[s]</t>
  </si>
  <si>
    <t>[t]</t>
  </si>
  <si>
    <t>[u]</t>
  </si>
  <si>
    <t>[v]</t>
  </si>
  <si>
    <t>Economic life</t>
  </si>
  <si>
    <t>Ann Depreciation</t>
  </si>
  <si>
    <t>[w]</t>
  </si>
  <si>
    <t>Purchase price [PV] [a]</t>
  </si>
  <si>
    <t>Annual appreciation rate [o]:</t>
  </si>
  <si>
    <t xml:space="preserve">yrs.  </t>
  </si>
  <si>
    <t>Holding period [n]:</t>
  </si>
  <si>
    <t>Projected sales price [FV] [w]</t>
  </si>
  <si>
    <t>Less cost of sale [p]:</t>
  </si>
  <si>
    <t>less total acquisition [c]:</t>
  </si>
  <si>
    <t>Total tax due from sale [x]:</t>
  </si>
  <si>
    <t>[x]</t>
  </si>
  <si>
    <t>[y]</t>
  </si>
  <si>
    <t>yrs [n]</t>
  </si>
  <si>
    <t>(Table B)</t>
  </si>
  <si>
    <t>years [n]</t>
  </si>
  <si>
    <t>(Table A)</t>
  </si>
  <si>
    <t>Today</t>
  </si>
  <si>
    <t>Date:</t>
  </si>
  <si>
    <t>yearly gross inc.</t>
  </si>
  <si>
    <t>[q] (rounded)</t>
  </si>
  <si>
    <t>Less mortgage balance</t>
  </si>
  <si>
    <t>Loan term in years</t>
  </si>
  <si>
    <t>Mortgage balance</t>
  </si>
  <si>
    <t>Interest rate</t>
  </si>
  <si>
    <t>Payment per month</t>
  </si>
  <si>
    <t>Payment</t>
  </si>
  <si>
    <t>Interest</t>
  </si>
  <si>
    <t>Month</t>
  </si>
  <si>
    <t>Balance</t>
  </si>
  <si>
    <t>Interest (approx)</t>
  </si>
  <si>
    <t>Principal (approx)</t>
  </si>
  <si>
    <t xml:space="preserve">[f] </t>
  </si>
  <si>
    <t>Equity Div. Rate</t>
  </si>
  <si>
    <t xml:space="preserve"> Rate</t>
  </si>
  <si>
    <t xml:space="preserve">        Capitalization</t>
  </si>
  <si>
    <t>Before-Tax</t>
  </si>
  <si>
    <t>After-Tax Equity</t>
  </si>
  <si>
    <t>Dividend Rate</t>
  </si>
  <si>
    <t>Amortization table</t>
  </si>
  <si>
    <t>Payments per year</t>
  </si>
  <si>
    <t>Total Annual operating exp</t>
  </si>
  <si>
    <t xml:space="preserve">  Interest rate</t>
  </si>
  <si>
    <t xml:space="preserve">  Term years</t>
  </si>
  <si>
    <t>Pct of purchase price financed</t>
  </si>
  <si>
    <t>[e]</t>
  </si>
  <si>
    <t>Worksheet for Calculating FMRR</t>
  </si>
  <si>
    <t>Depreciable value</t>
  </si>
  <si>
    <t>%age that can be depreciated</t>
  </si>
  <si>
    <t xml:space="preserve">Depreciable bldg/costs basis </t>
  </si>
  <si>
    <r>
      <t>[p</t>
    </r>
    <r>
      <rPr>
        <sz val="8"/>
        <color indexed="8"/>
        <rFont val="Segoe UI Semibold"/>
        <family val="2"/>
      </rPr>
      <t>1</t>
    </r>
    <r>
      <rPr>
        <sz val="12"/>
        <color indexed="8"/>
        <rFont val="Segoe UI Semibold"/>
        <family val="2"/>
      </rPr>
      <t>]</t>
    </r>
  </si>
  <si>
    <t>[o]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</si>
</sst>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#,##0"/>
    <numFmt numFmtId="165" formatCode="[$$-409]#,##0;[Red]\-[$$-409]#,##0"/>
    <numFmt numFmtId="166" formatCode="0.0%"/>
    <numFmt numFmtId="167" formatCode="[$$-409]#,##0.00"/>
    <numFmt numFmtId="168" formatCode="&quot;$&quot;#,##0"/>
    <numFmt numFmtId="169" formatCode="_(* #,##0_);_(* \(#,##0\);_(* &quot;-&quot;??_);_(@_)"/>
  </numFmts>
  <fonts count="26" x14ac:knownFonts="1">
    <font>
      <sz val="12"/>
      <name val="Arial"/>
    </font>
    <font>
      <sz val="12"/>
      <color indexed="8"/>
      <name val="Arial"/>
      <family val="2"/>
    </font>
    <font>
      <sz val="12"/>
      <color indexed="8"/>
      <name val="Arial"/>
      <family val="2"/>
    </font>
    <font>
      <b/>
      <sz val="15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7"/>
      <color indexed="8"/>
      <name val="Times New Roman"/>
      <family val="1"/>
    </font>
    <font>
      <sz val="8"/>
      <name val="Arial"/>
      <family val="2"/>
    </font>
    <font>
      <b/>
      <sz val="12"/>
      <color indexed="8"/>
      <name val="Times New Roman"/>
      <family val="1"/>
    </font>
    <font>
      <b/>
      <u/>
      <sz val="12"/>
      <color indexed="8"/>
      <name val="Times New Roman"/>
      <family val="1"/>
    </font>
    <font>
      <sz val="12"/>
      <color indexed="8"/>
      <name val="Arial"/>
      <family val="2"/>
    </font>
    <font>
      <sz val="12"/>
      <color indexed="8"/>
      <name val="Times New Roman"/>
      <family val="1"/>
    </font>
    <font>
      <b/>
      <sz val="12"/>
      <color indexed="8"/>
      <name val="Courier"/>
      <family val="3"/>
    </font>
    <font>
      <sz val="12"/>
      <name val="Arial"/>
      <family val="2"/>
    </font>
    <font>
      <sz val="12"/>
      <color indexed="8"/>
      <name val="Segoe UI Semibold"/>
      <family val="2"/>
    </font>
    <font>
      <b/>
      <sz val="12"/>
      <color indexed="12"/>
      <name val="Segoe UI Semibold"/>
      <family val="2"/>
    </font>
    <font>
      <b/>
      <sz val="12"/>
      <color indexed="8"/>
      <name val="Segoe UI Semibold"/>
      <family val="2"/>
    </font>
    <font>
      <sz val="12"/>
      <name val="Segoe UI Semibold"/>
      <family val="2"/>
    </font>
    <font>
      <b/>
      <sz val="12"/>
      <name val="Segoe UI Semibold"/>
      <family val="2"/>
    </font>
    <font>
      <b/>
      <u/>
      <sz val="12"/>
      <color indexed="8"/>
      <name val="Segoe UI Semibold"/>
      <family val="2"/>
    </font>
    <font>
      <b/>
      <sz val="16"/>
      <color indexed="8"/>
      <name val="Segoe UI Semibold"/>
      <family val="2"/>
    </font>
    <font>
      <b/>
      <sz val="12"/>
      <color indexed="8"/>
      <name val="Arial"/>
      <family val="2"/>
    </font>
    <font>
      <sz val="12"/>
      <color rgb="FF1F22A9"/>
      <name val="Segoe UI Semibold"/>
      <family val="2"/>
    </font>
    <font>
      <sz val="12"/>
      <color theme="1" tint="4.9989318521683403E-2"/>
      <name val="Arial"/>
      <family val="2"/>
    </font>
    <font>
      <b/>
      <sz val="12"/>
      <color rgb="FF1F22A9"/>
      <name val="Segoe UI Semibold"/>
      <family val="2"/>
    </font>
    <font>
      <b/>
      <sz val="12"/>
      <color theme="3"/>
      <name val="Segoe UI Semibold"/>
      <family val="2"/>
    </font>
    <font>
      <sz val="8"/>
      <color indexed="8"/>
      <name val="Segoe UI Semibold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42"/>
      </patternFill>
    </fill>
    <fill>
      <patternFill patternType="solid">
        <fgColor indexed="27"/>
        <bgColor indexed="9"/>
      </patternFill>
    </fill>
    <fill>
      <patternFill patternType="solid">
        <fgColor indexed="27"/>
        <bgColor indexed="27"/>
      </patternFill>
    </fill>
    <fill>
      <patternFill patternType="solid">
        <fgColor indexed="27"/>
        <bgColor indexed="42"/>
      </patternFill>
    </fill>
    <fill>
      <patternFill patternType="solid">
        <fgColor indexed="40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7" tint="0.79998168889431442"/>
        <bgColor indexed="42"/>
      </patternFill>
    </fill>
    <fill>
      <patternFill patternType="solid">
        <fgColor theme="5" tint="0.59996337778862885"/>
        <bgColor indexed="9"/>
      </patternFill>
    </fill>
    <fill>
      <patternFill patternType="solid">
        <fgColor theme="4" tint="0.79998168889431442"/>
        <bgColor indexed="9"/>
      </patternFill>
    </fill>
    <fill>
      <patternFill patternType="solid">
        <fgColor rgb="FFCCFFFF"/>
        <bgColor indexed="9"/>
      </patternFill>
    </fill>
    <fill>
      <patternFill patternType="solid">
        <fgColor theme="7" tint="0.39994506668294322"/>
        <bgColor indexed="9"/>
      </patternFill>
    </fill>
    <fill>
      <patternFill patternType="solid">
        <fgColor theme="7" tint="0.59996337778862885"/>
        <bgColor indexed="9"/>
      </patternFill>
    </fill>
    <fill>
      <patternFill patternType="solid">
        <fgColor theme="0"/>
        <bgColor indexed="27"/>
      </patternFill>
    </fill>
    <fill>
      <patternFill patternType="solid">
        <fgColor rgb="FFCCFFFF"/>
        <bgColor indexed="42"/>
      </patternFill>
    </fill>
    <fill>
      <patternFill patternType="solid">
        <fgColor rgb="FFBEE9F8"/>
        <bgColor indexed="9"/>
      </patternFill>
    </fill>
    <fill>
      <patternFill patternType="solid">
        <fgColor theme="4" tint="0.79998168889431442"/>
        <bgColor indexed="27"/>
      </patternFill>
    </fill>
    <fill>
      <patternFill patternType="solid">
        <fgColor theme="0"/>
        <bgColor indexed="42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204">
    <xf numFmtId="0" fontId="0" fillId="0" borderId="0" xfId="0"/>
    <xf numFmtId="164" fontId="16" fillId="4" borderId="0" xfId="0" applyNumberFormat="1" applyFont="1" applyFill="1" applyBorder="1" applyAlignment="1" applyProtection="1">
      <alignment horizontal="right"/>
      <protection locked="0"/>
    </xf>
    <xf numFmtId="0" fontId="7" fillId="7" borderId="6" xfId="0" applyNumberFormat="1" applyFont="1" applyFill="1" applyBorder="1" applyAlignment="1" applyProtection="1">
      <alignment horizontal="center"/>
      <protection locked="0"/>
    </xf>
    <xf numFmtId="0" fontId="7" fillId="7" borderId="7" xfId="0" applyNumberFormat="1" applyFont="1" applyFill="1" applyBorder="1" applyAlignment="1" applyProtection="1">
      <alignment horizontal="center"/>
      <protection locked="0"/>
    </xf>
    <xf numFmtId="0" fontId="7" fillId="7" borderId="7" xfId="0" applyNumberFormat="1" applyFont="1" applyFill="1" applyBorder="1" applyAlignment="1" applyProtection="1">
      <protection locked="0"/>
    </xf>
    <xf numFmtId="0" fontId="7" fillId="7" borderId="8" xfId="0" applyNumberFormat="1" applyFont="1" applyFill="1" applyBorder="1" applyAlignment="1" applyProtection="1">
      <protection locked="0"/>
    </xf>
    <xf numFmtId="0" fontId="9" fillId="2" borderId="0" xfId="0" applyNumberFormat="1" applyFont="1" applyFill="1" applyAlignment="1" applyProtection="1">
      <protection locked="0"/>
    </xf>
    <xf numFmtId="0" fontId="2" fillId="2" borderId="0" xfId="0" applyNumberFormat="1" applyFont="1" applyFill="1" applyAlignment="1" applyProtection="1">
      <alignment horizontal="left"/>
      <protection locked="0"/>
    </xf>
    <xf numFmtId="0" fontId="1" fillId="2" borderId="0" xfId="0" applyNumberFormat="1" applyFont="1" applyFill="1" applyAlignment="1" applyProtection="1">
      <protection locked="0"/>
    </xf>
    <xf numFmtId="22" fontId="9" fillId="4" borderId="1" xfId="0" applyNumberFormat="1" applyFont="1" applyFill="1" applyBorder="1" applyAlignment="1" applyProtection="1">
      <alignment horizontal="left"/>
      <protection locked="0"/>
    </xf>
    <xf numFmtId="0" fontId="3" fillId="2" borderId="0" xfId="0" applyNumberFormat="1" applyFont="1" applyFill="1" applyAlignment="1" applyProtection="1">
      <alignment horizontal="center"/>
      <protection locked="0"/>
    </xf>
    <xf numFmtId="0" fontId="7" fillId="4" borderId="0" xfId="0" applyNumberFormat="1" applyFont="1" applyFill="1" applyBorder="1" applyAlignment="1" applyProtection="1">
      <alignment horizontal="center"/>
      <protection locked="0"/>
    </xf>
    <xf numFmtId="0" fontId="7" fillId="4" borderId="0" xfId="0" applyNumberFormat="1" applyFont="1" applyFill="1" applyBorder="1" applyAlignment="1" applyProtection="1">
      <protection locked="0"/>
    </xf>
    <xf numFmtId="0" fontId="7" fillId="4" borderId="2" xfId="0" applyNumberFormat="1" applyFont="1" applyFill="1" applyBorder="1" applyAlignment="1" applyProtection="1">
      <protection locked="0"/>
    </xf>
    <xf numFmtId="0" fontId="2" fillId="2" borderId="0" xfId="0" applyNumberFormat="1" applyFont="1" applyFill="1" applyAlignment="1" applyProtection="1">
      <protection locked="0"/>
    </xf>
    <xf numFmtId="0" fontId="13" fillId="4" borderId="1" xfId="0" applyNumberFormat="1" applyFont="1" applyFill="1" applyBorder="1" applyAlignment="1" applyProtection="1">
      <alignment horizontal="left"/>
      <protection locked="0"/>
    </xf>
    <xf numFmtId="0" fontId="13" fillId="4" borderId="0" xfId="0" applyNumberFormat="1" applyFont="1" applyFill="1" applyBorder="1" applyAlignment="1" applyProtection="1">
      <protection locked="0"/>
    </xf>
    <xf numFmtId="0" fontId="10" fillId="4" borderId="1" xfId="0" applyNumberFormat="1" applyFont="1" applyFill="1" applyBorder="1" applyAlignment="1" applyProtection="1">
      <alignment horizontal="left"/>
      <protection locked="0"/>
    </xf>
    <xf numFmtId="0" fontId="10" fillId="4" borderId="0" xfId="0" applyNumberFormat="1" applyFont="1" applyFill="1" applyBorder="1" applyAlignment="1" applyProtection="1">
      <alignment horizontal="center"/>
      <protection locked="0"/>
    </xf>
    <xf numFmtId="0" fontId="10" fillId="4" borderId="0" xfId="0" applyNumberFormat="1" applyFont="1" applyFill="1" applyBorder="1" applyAlignment="1" applyProtection="1">
      <protection locked="0"/>
    </xf>
    <xf numFmtId="0" fontId="15" fillId="4" borderId="2" xfId="0" applyNumberFormat="1" applyFont="1" applyFill="1" applyBorder="1" applyAlignment="1" applyProtection="1">
      <protection locked="0"/>
    </xf>
    <xf numFmtId="0" fontId="15" fillId="4" borderId="0" xfId="0" applyNumberFormat="1" applyFont="1" applyFill="1" applyBorder="1" applyAlignment="1" applyProtection="1">
      <protection locked="0"/>
    </xf>
    <xf numFmtId="0" fontId="20" fillId="2" borderId="9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left"/>
      <protection locked="0"/>
    </xf>
    <xf numFmtId="0" fontId="1" fillId="2" borderId="10" xfId="0" applyNumberFormat="1" applyFont="1" applyFill="1" applyBorder="1" applyAlignment="1" applyProtection="1">
      <protection locked="0"/>
    </xf>
    <xf numFmtId="0" fontId="1" fillId="2" borderId="11" xfId="0" applyNumberFormat="1" applyFont="1" applyFill="1" applyBorder="1" applyAlignment="1" applyProtection="1">
      <protection locked="0"/>
    </xf>
    <xf numFmtId="0" fontId="9" fillId="2" borderId="12" xfId="0" applyNumberFormat="1" applyFont="1" applyFill="1" applyBorder="1" applyAlignment="1" applyProtection="1">
      <protection locked="0"/>
    </xf>
    <xf numFmtId="164" fontId="2" fillId="2" borderId="0" xfId="0" applyNumberFormat="1" applyFont="1" applyFill="1" applyBorder="1" applyAlignment="1" applyProtection="1">
      <alignment horizontal="left"/>
      <protection locked="0"/>
    </xf>
    <xf numFmtId="0" fontId="1" fillId="2" borderId="0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9" fillId="10" borderId="12" xfId="0" applyNumberFormat="1" applyFont="1" applyFill="1" applyBorder="1" applyAlignment="1" applyProtection="1">
      <protection locked="0"/>
    </xf>
    <xf numFmtId="164" fontId="2" fillId="10" borderId="0" xfId="0" applyNumberFormat="1" applyFont="1" applyFill="1" applyBorder="1" applyAlignment="1" applyProtection="1">
      <alignment horizontal="left"/>
      <protection locked="0"/>
    </xf>
    <xf numFmtId="0" fontId="1" fillId="10" borderId="0" xfId="0" applyNumberFormat="1" applyFont="1" applyFill="1" applyBorder="1" applyAlignment="1" applyProtection="1">
      <protection locked="0"/>
    </xf>
    <xf numFmtId="0" fontId="1" fillId="10" borderId="13" xfId="0" applyNumberFormat="1" applyFont="1" applyFill="1" applyBorder="1" applyAlignment="1" applyProtection="1">
      <protection locked="0"/>
    </xf>
    <xf numFmtId="164" fontId="17" fillId="4" borderId="0" xfId="0" applyNumberFormat="1" applyFont="1" applyFill="1" applyBorder="1" applyAlignment="1" applyProtection="1">
      <alignment horizontal="right"/>
      <protection locked="0"/>
    </xf>
    <xf numFmtId="10" fontId="14" fillId="4" borderId="0" xfId="0" applyNumberFormat="1" applyFont="1" applyFill="1" applyBorder="1" applyAlignment="1" applyProtection="1">
      <alignment horizontal="right"/>
      <protection locked="0"/>
    </xf>
    <xf numFmtId="0" fontId="13" fillId="4" borderId="0" xfId="0" applyNumberFormat="1" applyFont="1" applyFill="1" applyBorder="1" applyAlignment="1" applyProtection="1">
      <alignment horizontal="left"/>
      <protection locked="0"/>
    </xf>
    <xf numFmtId="164" fontId="13" fillId="4" borderId="0" xfId="0" applyNumberFormat="1" applyFont="1" applyFill="1" applyBorder="1" applyAlignment="1" applyProtection="1">
      <alignment horizontal="left"/>
      <protection locked="0"/>
    </xf>
    <xf numFmtId="0" fontId="16" fillId="4" borderId="0" xfId="0" applyNumberFormat="1" applyFont="1" applyFill="1" applyBorder="1" applyAlignment="1" applyProtection="1">
      <protection locked="0"/>
    </xf>
    <xf numFmtId="0" fontId="16" fillId="4" borderId="0" xfId="0" applyNumberFormat="1" applyFont="1" applyFill="1" applyBorder="1" applyAlignment="1" applyProtection="1">
      <alignment horizontal="left"/>
      <protection locked="0"/>
    </xf>
    <xf numFmtId="164" fontId="17" fillId="4" borderId="0" xfId="0" applyNumberFormat="1" applyFont="1" applyFill="1" applyBorder="1" applyAlignment="1" applyProtection="1">
      <alignment horizontal="left"/>
      <protection locked="0"/>
    </xf>
    <xf numFmtId="164" fontId="16" fillId="4" borderId="0" xfId="0" applyNumberFormat="1" applyFont="1" applyFill="1" applyBorder="1" applyAlignment="1" applyProtection="1">
      <alignment horizontal="left"/>
      <protection locked="0"/>
    </xf>
    <xf numFmtId="1" fontId="2" fillId="10" borderId="0" xfId="0" applyNumberFormat="1" applyFont="1" applyFill="1" applyBorder="1" applyAlignment="1" applyProtection="1">
      <alignment horizontal="left"/>
      <protection locked="0"/>
    </xf>
    <xf numFmtId="0" fontId="13" fillId="4" borderId="0" xfId="0" applyNumberFormat="1" applyFont="1" applyFill="1" applyBorder="1" applyAlignment="1" applyProtection="1">
      <alignment horizontal="right"/>
      <protection locked="0"/>
    </xf>
    <xf numFmtId="167" fontId="2" fillId="10" borderId="0" xfId="0" applyNumberFormat="1" applyFont="1" applyFill="1" applyBorder="1" applyAlignment="1" applyProtection="1">
      <alignment horizontal="left"/>
      <protection locked="0"/>
    </xf>
    <xf numFmtId="164" fontId="13" fillId="4" borderId="0" xfId="0" applyNumberFormat="1" applyFont="1" applyFill="1" applyBorder="1" applyAlignment="1" applyProtection="1">
      <alignment horizontal="right"/>
      <protection locked="0"/>
    </xf>
    <xf numFmtId="0" fontId="2" fillId="10" borderId="12" xfId="0" applyNumberFormat="1" applyFont="1" applyFill="1" applyBorder="1" applyAlignment="1" applyProtection="1">
      <protection locked="0"/>
    </xf>
    <xf numFmtId="0" fontId="2" fillId="10" borderId="0" xfId="0" applyNumberFormat="1" applyFont="1" applyFill="1" applyBorder="1" applyAlignment="1" applyProtection="1">
      <alignment horizontal="left"/>
      <protection locked="0"/>
    </xf>
    <xf numFmtId="0" fontId="16" fillId="4" borderId="0" xfId="0" applyNumberFormat="1" applyFont="1" applyFill="1" applyBorder="1" applyAlignment="1" applyProtection="1">
      <alignment horizontal="center"/>
      <protection locked="0"/>
    </xf>
    <xf numFmtId="0" fontId="9" fillId="15" borderId="0" xfId="0" applyNumberFormat="1" applyFont="1" applyFill="1" applyBorder="1" applyAlignment="1" applyProtection="1">
      <alignment horizontal="left"/>
      <protection locked="0"/>
    </xf>
    <xf numFmtId="0" fontId="9" fillId="15" borderId="0" xfId="0" applyNumberFormat="1" applyFont="1" applyFill="1" applyBorder="1" applyAlignment="1" applyProtection="1">
      <alignment horizontal="center"/>
      <protection locked="0"/>
    </xf>
    <xf numFmtId="0" fontId="9" fillId="15" borderId="13" xfId="0" applyNumberFormat="1" applyFont="1" applyFill="1" applyBorder="1" applyAlignment="1" applyProtection="1">
      <alignment horizontal="center"/>
      <protection locked="0"/>
    </xf>
    <xf numFmtId="0" fontId="2" fillId="16" borderId="0" xfId="0" applyNumberFormat="1" applyFont="1" applyFill="1" applyBorder="1" applyAlignment="1" applyProtection="1">
      <alignment horizontal="right"/>
      <protection locked="0"/>
    </xf>
    <xf numFmtId="167" fontId="1" fillId="10" borderId="13" xfId="0" applyNumberFormat="1" applyFont="1" applyFill="1" applyBorder="1" applyAlignment="1" applyProtection="1">
      <protection locked="0"/>
    </xf>
    <xf numFmtId="8" fontId="1" fillId="10" borderId="0" xfId="0" applyNumberFormat="1" applyFont="1" applyFill="1" applyBorder="1" applyAlignment="1" applyProtection="1">
      <protection locked="0"/>
    </xf>
    <xf numFmtId="167" fontId="1" fillId="10" borderId="0" xfId="0" applyNumberFormat="1" applyFont="1" applyFill="1" applyBorder="1" applyAlignment="1" applyProtection="1">
      <protection locked="0"/>
    </xf>
    <xf numFmtId="8" fontId="1" fillId="10" borderId="13" xfId="0" applyNumberFormat="1" applyFont="1" applyFill="1" applyBorder="1" applyAlignment="1" applyProtection="1">
      <protection locked="0"/>
    </xf>
    <xf numFmtId="164" fontId="16" fillId="5" borderId="0" xfId="0" applyNumberFormat="1" applyFont="1" applyFill="1" applyBorder="1" applyAlignment="1" applyProtection="1">
      <alignment horizontal="center"/>
      <protection locked="0"/>
    </xf>
    <xf numFmtId="0" fontId="13" fillId="5" borderId="1" xfId="0" applyNumberFormat="1" applyFont="1" applyFill="1" applyBorder="1" applyAlignment="1" applyProtection="1">
      <alignment horizontal="left"/>
      <protection locked="0"/>
    </xf>
    <xf numFmtId="164" fontId="17" fillId="5" borderId="0" xfId="0" applyNumberFormat="1" applyFont="1" applyFill="1" applyBorder="1" applyAlignment="1" applyProtection="1">
      <alignment horizontal="right"/>
      <protection locked="0"/>
    </xf>
    <xf numFmtId="0" fontId="13" fillId="4" borderId="1" xfId="0" applyNumberFormat="1" applyFont="1" applyFill="1" applyBorder="1" applyAlignment="1" applyProtection="1">
      <alignment horizontal="center"/>
      <protection locked="0"/>
    </xf>
    <xf numFmtId="0" fontId="13" fillId="4" borderId="0" xfId="0" applyNumberFormat="1" applyFont="1" applyFill="1" applyBorder="1" applyAlignment="1" applyProtection="1">
      <alignment horizontal="center"/>
      <protection locked="0"/>
    </xf>
    <xf numFmtId="0" fontId="13" fillId="6" borderId="1" xfId="0" applyNumberFormat="1" applyFont="1" applyFill="1" applyBorder="1" applyAlignment="1" applyProtection="1">
      <protection locked="0"/>
    </xf>
    <xf numFmtId="0" fontId="13" fillId="6" borderId="0" xfId="0" applyNumberFormat="1" applyFont="1" applyFill="1" applyBorder="1" applyAlignment="1" applyProtection="1">
      <protection locked="0"/>
    </xf>
    <xf numFmtId="0" fontId="15" fillId="6" borderId="0" xfId="0" applyNumberFormat="1" applyFont="1" applyFill="1" applyBorder="1" applyAlignment="1" applyProtection="1">
      <protection locked="0"/>
    </xf>
    <xf numFmtId="10" fontId="3" fillId="11" borderId="12" xfId="0" applyNumberFormat="1" applyFont="1" applyFill="1" applyBorder="1" applyAlignment="1" applyProtection="1">
      <protection locked="0"/>
    </xf>
    <xf numFmtId="9" fontId="13" fillId="6" borderId="1" xfId="0" applyNumberFormat="1" applyFont="1" applyFill="1" applyBorder="1" applyAlignment="1" applyProtection="1">
      <alignment horizontal="left"/>
      <protection locked="0"/>
    </xf>
    <xf numFmtId="9" fontId="16" fillId="6" borderId="0" xfId="0" applyNumberFormat="1" applyFont="1" applyFill="1" applyBorder="1" applyAlignment="1" applyProtection="1">
      <alignment horizontal="left"/>
      <protection locked="0"/>
    </xf>
    <xf numFmtId="9" fontId="13" fillId="6" borderId="0" xfId="0" applyNumberFormat="1" applyFont="1" applyFill="1" applyBorder="1" applyAlignment="1" applyProtection="1">
      <protection locked="0"/>
    </xf>
    <xf numFmtId="0" fontId="15" fillId="6" borderId="1" xfId="0" applyNumberFormat="1" applyFont="1" applyFill="1" applyBorder="1" applyAlignment="1" applyProtection="1">
      <protection locked="0"/>
    </xf>
    <xf numFmtId="9" fontId="15" fillId="6" borderId="0" xfId="0" applyNumberFormat="1" applyFont="1" applyFill="1" applyBorder="1" applyAlignment="1" applyProtection="1">
      <protection locked="0"/>
    </xf>
    <xf numFmtId="0" fontId="15" fillId="6" borderId="3" xfId="0" applyNumberFormat="1" applyFont="1" applyFill="1" applyBorder="1" applyAlignment="1" applyProtection="1">
      <protection locked="0"/>
    </xf>
    <xf numFmtId="0" fontId="15" fillId="6" borderId="4" xfId="0" applyNumberFormat="1" applyFont="1" applyFill="1" applyBorder="1" applyAlignment="1" applyProtection="1">
      <protection locked="0"/>
    </xf>
    <xf numFmtId="10" fontId="15" fillId="6" borderId="4" xfId="0" applyNumberFormat="1" applyFont="1" applyFill="1" applyBorder="1" applyAlignment="1" applyProtection="1">
      <protection locked="0"/>
    </xf>
    <xf numFmtId="0" fontId="15" fillId="4" borderId="4" xfId="0" applyNumberFormat="1" applyFont="1" applyFill="1" applyBorder="1" applyAlignment="1" applyProtection="1">
      <protection locked="0"/>
    </xf>
    <xf numFmtId="0" fontId="7" fillId="2" borderId="0" xfId="0" applyNumberFormat="1" applyFont="1" applyFill="1" applyAlignment="1" applyProtection="1">
      <alignment horizontal="center"/>
      <protection locked="0"/>
    </xf>
    <xf numFmtId="0" fontId="7" fillId="2" borderId="0" xfId="0" applyNumberFormat="1" applyFont="1" applyFill="1" applyAlignment="1" applyProtection="1">
      <protection locked="0"/>
    </xf>
    <xf numFmtId="0" fontId="7" fillId="3" borderId="0" xfId="0" applyNumberFormat="1" applyFont="1" applyFill="1" applyAlignment="1" applyProtection="1">
      <protection locked="0"/>
    </xf>
    <xf numFmtId="0" fontId="7" fillId="14" borderId="6" xfId="0" applyNumberFormat="1" applyFont="1" applyFill="1" applyBorder="1" applyAlignment="1" applyProtection="1">
      <protection locked="0"/>
    </xf>
    <xf numFmtId="0" fontId="7" fillId="18" borderId="7" xfId="0" applyNumberFormat="1" applyFont="1" applyFill="1" applyBorder="1" applyAlignment="1" applyProtection="1">
      <protection locked="0"/>
    </xf>
    <xf numFmtId="0" fontId="7" fillId="4" borderId="1" xfId="0" applyNumberFormat="1" applyFont="1" applyFill="1" applyBorder="1" applyAlignment="1" applyProtection="1">
      <alignment horizontal="center"/>
      <protection locked="0"/>
    </xf>
    <xf numFmtId="164" fontId="18" fillId="8" borderId="1" xfId="0" applyNumberFormat="1" applyFont="1" applyFill="1" applyBorder="1" applyAlignment="1" applyProtection="1">
      <protection locked="0"/>
    </xf>
    <xf numFmtId="10" fontId="15" fillId="8" borderId="0" xfId="0" applyNumberFormat="1" applyFont="1" applyFill="1" applyBorder="1" applyAlignment="1" applyProtection="1">
      <alignment horizontal="center"/>
      <protection locked="0"/>
    </xf>
    <xf numFmtId="10" fontId="2" fillId="10" borderId="12" xfId="0" applyNumberFormat="1" applyFont="1" applyFill="1" applyBorder="1" applyAlignment="1" applyProtection="1">
      <protection locked="0"/>
    </xf>
    <xf numFmtId="164" fontId="13" fillId="4" borderId="0" xfId="0" applyNumberFormat="1" applyFont="1" applyFill="1" applyBorder="1" applyAlignment="1" applyProtection="1">
      <alignment horizontal="center"/>
      <protection locked="0"/>
    </xf>
    <xf numFmtId="0" fontId="13" fillId="4" borderId="2" xfId="0" applyNumberFormat="1" applyFont="1" applyFill="1" applyBorder="1" applyAlignment="1" applyProtection="1">
      <protection locked="0"/>
    </xf>
    <xf numFmtId="164" fontId="15" fillId="8" borderId="3" xfId="0" applyNumberFormat="1" applyFont="1" applyFill="1" applyBorder="1" applyAlignment="1" applyProtection="1">
      <protection locked="0"/>
    </xf>
    <xf numFmtId="0" fontId="15" fillId="8" borderId="4" xfId="0" applyNumberFormat="1" applyFont="1" applyFill="1" applyBorder="1" applyAlignment="1" applyProtection="1">
      <protection locked="0"/>
    </xf>
    <xf numFmtId="10" fontId="1" fillId="10" borderId="12" xfId="0" applyNumberFormat="1" applyFont="1" applyFill="1" applyBorder="1" applyProtection="1">
      <protection locked="0"/>
    </xf>
    <xf numFmtId="0" fontId="7" fillId="2" borderId="0" xfId="0" applyNumberFormat="1" applyFont="1" applyFill="1" applyBorder="1" applyAlignment="1" applyProtection="1">
      <protection locked="0"/>
    </xf>
    <xf numFmtId="10" fontId="1" fillId="10" borderId="0" xfId="0" applyNumberFormat="1" applyFont="1" applyFill="1" applyBorder="1" applyProtection="1">
      <protection locked="0"/>
    </xf>
    <xf numFmtId="0" fontId="7" fillId="9" borderId="0" xfId="0" applyNumberFormat="1" applyFont="1" applyFill="1" applyBorder="1" applyAlignment="1" applyProtection="1">
      <alignment horizontal="center"/>
      <protection locked="0"/>
    </xf>
    <xf numFmtId="0" fontId="7" fillId="14" borderId="17" xfId="0" applyNumberFormat="1" applyFont="1" applyFill="1" applyBorder="1" applyAlignment="1" applyProtection="1">
      <alignment horizontal="right"/>
      <protection locked="0"/>
    </xf>
    <xf numFmtId="10" fontId="7" fillId="14" borderId="18" xfId="0" applyNumberFormat="1" applyFont="1" applyFill="1" applyBorder="1" applyAlignment="1" applyProtection="1">
      <alignment horizontal="left"/>
      <protection locked="0"/>
    </xf>
    <xf numFmtId="164" fontId="13" fillId="4" borderId="2" xfId="0" applyNumberFormat="1" applyFont="1" applyFill="1" applyBorder="1" applyAlignment="1" applyProtection="1">
      <protection locked="0"/>
    </xf>
    <xf numFmtId="165" fontId="18" fillId="8" borderId="19" xfId="0" applyNumberFormat="1" applyFont="1" applyFill="1" applyBorder="1" applyAlignment="1" applyProtection="1">
      <alignment horizontal="center"/>
      <protection locked="0"/>
    </xf>
    <xf numFmtId="10" fontId="15" fillId="8" borderId="20" xfId="0" applyNumberFormat="1" applyFont="1" applyFill="1" applyBorder="1" applyAlignment="1" applyProtection="1">
      <alignment horizontal="center"/>
      <protection locked="0"/>
    </xf>
    <xf numFmtId="0" fontId="15" fillId="9" borderId="3" xfId="0" applyNumberFormat="1" applyFont="1" applyFill="1" applyBorder="1" applyAlignment="1" applyProtection="1">
      <alignment horizontal="left"/>
      <protection locked="0"/>
    </xf>
    <xf numFmtId="165" fontId="15" fillId="4" borderId="4" xfId="0" applyNumberFormat="1" applyFont="1" applyFill="1" applyBorder="1" applyAlignment="1" applyProtection="1">
      <alignment horizontal="center"/>
      <protection locked="0"/>
    </xf>
    <xf numFmtId="0" fontId="13" fillId="4" borderId="5" xfId="0" applyNumberFormat="1" applyFont="1" applyFill="1" applyBorder="1" applyAlignment="1" applyProtection="1">
      <protection locked="0"/>
    </xf>
    <xf numFmtId="164" fontId="15" fillId="8" borderId="19" xfId="0" applyNumberFormat="1" applyFont="1" applyFill="1" applyBorder="1" applyAlignment="1" applyProtection="1">
      <alignment horizontal="center"/>
      <protection locked="0"/>
    </xf>
    <xf numFmtId="0" fontId="9" fillId="9" borderId="0" xfId="0" applyNumberFormat="1" applyFont="1" applyFill="1" applyAlignment="1" applyProtection="1">
      <protection locked="0"/>
    </xf>
    <xf numFmtId="165" fontId="11" fillId="9" borderId="0" xfId="0" applyNumberFormat="1" applyFont="1" applyFill="1" applyBorder="1" applyAlignment="1" applyProtection="1">
      <alignment horizontal="center"/>
      <protection locked="0"/>
    </xf>
    <xf numFmtId="0" fontId="10" fillId="9" borderId="0" xfId="0" applyNumberFormat="1" applyFont="1" applyFill="1" applyBorder="1" applyAlignment="1" applyProtection="1">
      <protection locked="0"/>
    </xf>
    <xf numFmtId="0" fontId="7" fillId="9" borderId="0" xfId="0" applyNumberFormat="1" applyFont="1" applyFill="1" applyAlignment="1" applyProtection="1">
      <protection locked="0"/>
    </xf>
    <xf numFmtId="164" fontId="15" fillId="8" borderId="21" xfId="0" applyNumberFormat="1" applyFont="1" applyFill="1" applyBorder="1" applyAlignment="1" applyProtection="1">
      <alignment horizontal="center"/>
      <protection locked="0"/>
    </xf>
    <xf numFmtId="10" fontId="15" fillId="8" borderId="22" xfId="0" applyNumberFormat="1" applyFont="1" applyFill="1" applyBorder="1" applyAlignment="1" applyProtection="1">
      <alignment horizontal="center"/>
      <protection locked="0"/>
    </xf>
    <xf numFmtId="164" fontId="7" fillId="9" borderId="0" xfId="0" applyNumberFormat="1" applyFont="1" applyFill="1" applyAlignment="1" applyProtection="1">
      <alignment horizontal="center"/>
      <protection locked="0"/>
    </xf>
    <xf numFmtId="10" fontId="7" fillId="9" borderId="0" xfId="0" applyNumberFormat="1" applyFont="1" applyFill="1" applyAlignment="1" applyProtection="1">
      <alignment horizontal="center"/>
      <protection locked="0"/>
    </xf>
    <xf numFmtId="0" fontId="7" fillId="9" borderId="0" xfId="0" applyNumberFormat="1" applyFont="1" applyFill="1" applyBorder="1" applyAlignment="1" applyProtection="1">
      <alignment horizontal="left"/>
      <protection locked="0"/>
    </xf>
    <xf numFmtId="0" fontId="7" fillId="9" borderId="0" xfId="0" applyNumberFormat="1" applyFont="1" applyFill="1" applyAlignment="1" applyProtection="1">
      <alignment horizontal="center"/>
      <protection locked="0"/>
    </xf>
    <xf numFmtId="0" fontId="7" fillId="7" borderId="6" xfId="0" applyNumberFormat="1" applyFont="1" applyFill="1" applyBorder="1" applyAlignment="1" applyProtection="1">
      <alignment horizontal="left"/>
      <protection locked="0"/>
    </xf>
    <xf numFmtId="0" fontId="1" fillId="10" borderId="12" xfId="0" applyNumberFormat="1" applyFont="1" applyFill="1" applyBorder="1" applyAlignment="1" applyProtection="1">
      <protection locked="0"/>
    </xf>
    <xf numFmtId="0" fontId="9" fillId="4" borderId="0" xfId="0" applyNumberFormat="1" applyFont="1" applyFill="1" applyBorder="1" applyAlignment="1" applyProtection="1">
      <protection locked="0"/>
    </xf>
    <xf numFmtId="10" fontId="9" fillId="4" borderId="0" xfId="0" applyNumberFormat="1" applyFont="1" applyFill="1" applyBorder="1" applyAlignment="1" applyProtection="1">
      <protection locked="0"/>
    </xf>
    <xf numFmtId="0" fontId="7" fillId="13" borderId="6" xfId="0" applyNumberFormat="1" applyFont="1" applyFill="1" applyBorder="1" applyAlignment="1" applyProtection="1">
      <alignment horizontal="right"/>
      <protection locked="0"/>
    </xf>
    <xf numFmtId="10" fontId="7" fillId="13" borderId="7" xfId="0" applyNumberFormat="1" applyFont="1" applyFill="1" applyBorder="1" applyAlignment="1" applyProtection="1">
      <alignment horizontal="left"/>
      <protection locked="0"/>
    </xf>
    <xf numFmtId="0" fontId="9" fillId="13" borderId="7" xfId="0" applyNumberFormat="1" applyFont="1" applyFill="1" applyBorder="1" applyAlignment="1" applyProtection="1">
      <alignment horizontal="center"/>
      <protection locked="0"/>
    </xf>
    <xf numFmtId="0" fontId="13" fillId="12" borderId="1" xfId="0" applyNumberFormat="1" applyFont="1" applyFill="1" applyBorder="1" applyAlignment="1" applyProtection="1">
      <protection locked="0"/>
    </xf>
    <xf numFmtId="164" fontId="13" fillId="12" borderId="0" xfId="0" applyNumberFormat="1" applyFont="1" applyFill="1" applyBorder="1" applyAlignment="1" applyProtection="1">
      <protection locked="0"/>
    </xf>
    <xf numFmtId="0" fontId="13" fillId="12" borderId="0" xfId="0" applyNumberFormat="1" applyFont="1" applyFill="1" applyBorder="1" applyAlignment="1" applyProtection="1">
      <protection locked="0"/>
    </xf>
    <xf numFmtId="165" fontId="13" fillId="4" borderId="0" xfId="0" applyNumberFormat="1" applyFont="1" applyFill="1" applyBorder="1" applyAlignment="1" applyProtection="1">
      <alignment horizontal="center"/>
      <protection locked="0"/>
    </xf>
    <xf numFmtId="9" fontId="13" fillId="4" borderId="0" xfId="0" applyNumberFormat="1" applyFont="1" applyFill="1" applyBorder="1" applyAlignment="1" applyProtection="1">
      <alignment horizontal="center"/>
      <protection locked="0"/>
    </xf>
    <xf numFmtId="0" fontId="15" fillId="12" borderId="3" xfId="0" applyNumberFormat="1" applyFont="1" applyFill="1" applyBorder="1" applyAlignment="1" applyProtection="1">
      <protection locked="0"/>
    </xf>
    <xf numFmtId="164" fontId="15" fillId="12" borderId="4" xfId="0" applyNumberFormat="1" applyFont="1" applyFill="1" applyBorder="1" applyAlignment="1" applyProtection="1">
      <protection locked="0"/>
    </xf>
    <xf numFmtId="0" fontId="13" fillId="12" borderId="4" xfId="0" applyNumberFormat="1" applyFont="1" applyFill="1" applyBorder="1" applyAlignment="1" applyProtection="1">
      <protection locked="0"/>
    </xf>
    <xf numFmtId="10" fontId="7" fillId="10" borderId="12" xfId="0" applyNumberFormat="1" applyFont="1" applyFill="1" applyBorder="1" applyAlignment="1" applyProtection="1">
      <alignment horizontal="center"/>
      <protection locked="0"/>
    </xf>
    <xf numFmtId="164" fontId="8" fillId="10" borderId="12" xfId="0" applyNumberFormat="1" applyFont="1" applyFill="1" applyBorder="1" applyAlignment="1" applyProtection="1">
      <alignment horizontal="center"/>
      <protection locked="0"/>
    </xf>
    <xf numFmtId="164" fontId="15" fillId="4" borderId="4" xfId="0" applyNumberFormat="1" applyFont="1" applyFill="1" applyBorder="1" applyAlignment="1" applyProtection="1">
      <alignment horizontal="center"/>
      <protection locked="0"/>
    </xf>
    <xf numFmtId="0" fontId="7" fillId="4" borderId="4" xfId="0" applyNumberFormat="1" applyFont="1" applyFill="1" applyBorder="1" applyAlignment="1" applyProtection="1">
      <protection locked="0"/>
    </xf>
    <xf numFmtId="164" fontId="7" fillId="10" borderId="12" xfId="0" applyNumberFormat="1" applyFont="1" applyFill="1" applyBorder="1" applyAlignment="1" applyProtection="1">
      <alignment horizontal="center"/>
      <protection locked="0"/>
    </xf>
    <xf numFmtId="164" fontId="11" fillId="9" borderId="0" xfId="0" applyNumberFormat="1" applyFont="1" applyFill="1" applyBorder="1" applyAlignment="1" applyProtection="1">
      <alignment horizontal="center"/>
      <protection locked="0"/>
    </xf>
    <xf numFmtId="0" fontId="7" fillId="9" borderId="0" xfId="0" applyNumberFormat="1" applyFont="1" applyFill="1" applyBorder="1" applyAlignment="1" applyProtection="1">
      <protection locked="0"/>
    </xf>
    <xf numFmtId="0" fontId="7" fillId="14" borderId="6" xfId="0" applyNumberFormat="1" applyFont="1" applyFill="1" applyBorder="1" applyAlignment="1" applyProtection="1">
      <alignment horizontal="right"/>
      <protection locked="0"/>
    </xf>
    <xf numFmtId="0" fontId="7" fillId="14" borderId="7" xfId="0" applyNumberFormat="1" applyFont="1" applyFill="1" applyBorder="1" applyAlignment="1" applyProtection="1">
      <protection locked="0"/>
    </xf>
    <xf numFmtId="164" fontId="8" fillId="8" borderId="1" xfId="0" applyNumberFormat="1" applyFont="1" applyFill="1" applyBorder="1" applyAlignment="1" applyProtection="1">
      <protection locked="0"/>
    </xf>
    <xf numFmtId="10" fontId="7" fillId="8" borderId="0" xfId="2" applyNumberFormat="1" applyFont="1" applyFill="1" applyBorder="1" applyAlignment="1" applyProtection="1">
      <alignment horizontal="center"/>
      <protection locked="0"/>
    </xf>
    <xf numFmtId="164" fontId="7" fillId="8" borderId="3" xfId="0" applyNumberFormat="1" applyFont="1" applyFill="1" applyBorder="1" applyAlignment="1" applyProtection="1">
      <protection locked="0"/>
    </xf>
    <xf numFmtId="0" fontId="7" fillId="8" borderId="4" xfId="0" applyNumberFormat="1" applyFont="1" applyFill="1" applyBorder="1" applyAlignment="1" applyProtection="1">
      <protection locked="0"/>
    </xf>
    <xf numFmtId="9" fontId="7" fillId="9" borderId="0" xfId="0" applyNumberFormat="1" applyFont="1" applyFill="1" applyAlignment="1" applyProtection="1">
      <alignment horizontal="center"/>
      <protection locked="0"/>
    </xf>
    <xf numFmtId="9" fontId="7" fillId="7" borderId="7" xfId="0" applyNumberFormat="1" applyFont="1" applyFill="1" applyBorder="1" applyAlignment="1" applyProtection="1">
      <alignment horizontal="center"/>
      <protection locked="0"/>
    </xf>
    <xf numFmtId="9" fontId="7" fillId="4" borderId="0" xfId="0" applyNumberFormat="1" applyFont="1" applyFill="1" applyBorder="1" applyAlignment="1" applyProtection="1">
      <alignment horizontal="center"/>
      <protection locked="0"/>
    </xf>
    <xf numFmtId="0" fontId="15" fillId="4" borderId="1" xfId="0" applyNumberFormat="1" applyFont="1" applyFill="1" applyBorder="1" applyAlignment="1" applyProtection="1">
      <alignment horizontal="left"/>
      <protection locked="0"/>
    </xf>
    <xf numFmtId="164" fontId="15" fillId="4" borderId="0" xfId="0" applyNumberFormat="1" applyFont="1" applyFill="1" applyBorder="1" applyAlignment="1" applyProtection="1">
      <alignment horizontal="center"/>
      <protection locked="0"/>
    </xf>
    <xf numFmtId="9" fontId="13" fillId="4" borderId="0" xfId="0" applyNumberFormat="1" applyFont="1" applyFill="1" applyBorder="1" applyAlignment="1" applyProtection="1">
      <alignment horizontal="left"/>
      <protection locked="0"/>
    </xf>
    <xf numFmtId="0" fontId="13" fillId="19" borderId="6" xfId="0" applyNumberFormat="1" applyFont="1" applyFill="1" applyBorder="1" applyAlignment="1" applyProtection="1">
      <protection locked="0"/>
    </xf>
    <xf numFmtId="0" fontId="13" fillId="19" borderId="7" xfId="0" applyNumberFormat="1" applyFont="1" applyFill="1" applyBorder="1" applyAlignment="1" applyProtection="1">
      <protection locked="0"/>
    </xf>
    <xf numFmtId="164" fontId="13" fillId="19" borderId="7" xfId="0" applyNumberFormat="1" applyFont="1" applyFill="1" applyBorder="1" applyAlignment="1" applyProtection="1">
      <alignment horizontal="right"/>
      <protection locked="0"/>
    </xf>
    <xf numFmtId="0" fontId="13" fillId="19" borderId="7" xfId="0" applyNumberFormat="1" applyFont="1" applyFill="1" applyBorder="1" applyProtection="1">
      <protection locked="0"/>
    </xf>
    <xf numFmtId="0" fontId="13" fillId="19" borderId="1" xfId="0" applyNumberFormat="1" applyFont="1" applyFill="1" applyBorder="1" applyAlignment="1" applyProtection="1">
      <protection locked="0"/>
    </xf>
    <xf numFmtId="0" fontId="13" fillId="19" borderId="0" xfId="0" applyNumberFormat="1" applyFont="1" applyFill="1" applyBorder="1" applyAlignment="1" applyProtection="1">
      <protection locked="0"/>
    </xf>
    <xf numFmtId="0" fontId="13" fillId="19" borderId="0" xfId="0" applyNumberFormat="1" applyFont="1" applyFill="1" applyBorder="1" applyAlignment="1" applyProtection="1">
      <alignment horizontal="right"/>
      <protection locked="0"/>
    </xf>
    <xf numFmtId="0" fontId="15" fillId="19" borderId="0" xfId="0" applyNumberFormat="1" applyFont="1" applyFill="1" applyBorder="1" applyAlignment="1" applyProtection="1">
      <protection locked="0"/>
    </xf>
    <xf numFmtId="164" fontId="13" fillId="19" borderId="0" xfId="0" applyNumberFormat="1" applyFont="1" applyFill="1" applyBorder="1" applyAlignment="1" applyProtection="1">
      <alignment horizontal="right"/>
      <protection locked="0"/>
    </xf>
    <xf numFmtId="0" fontId="13" fillId="19" borderId="0" xfId="0" applyNumberFormat="1" applyFont="1" applyFill="1" applyBorder="1" applyProtection="1">
      <protection locked="0"/>
    </xf>
    <xf numFmtId="9" fontId="13" fillId="19" borderId="0" xfId="0" applyNumberFormat="1" applyFont="1" applyFill="1" applyBorder="1" applyAlignment="1" applyProtection="1">
      <alignment horizontal="right"/>
      <protection locked="0"/>
    </xf>
    <xf numFmtId="0" fontId="15" fillId="19" borderId="3" xfId="0" applyNumberFormat="1" applyFont="1" applyFill="1" applyBorder="1" applyAlignment="1" applyProtection="1">
      <protection locked="0"/>
    </xf>
    <xf numFmtId="0" fontId="15" fillId="19" borderId="4" xfId="0" applyNumberFormat="1" applyFont="1" applyFill="1" applyBorder="1" applyAlignment="1" applyProtection="1">
      <protection locked="0"/>
    </xf>
    <xf numFmtId="164" fontId="15" fillId="19" borderId="4" xfId="0" applyNumberFormat="1" applyFont="1" applyFill="1" applyBorder="1" applyAlignment="1" applyProtection="1">
      <alignment horizontal="right"/>
      <protection locked="0"/>
    </xf>
    <xf numFmtId="0" fontId="13" fillId="19" borderId="4" xfId="0" applyNumberFormat="1" applyFont="1" applyFill="1" applyBorder="1" applyProtection="1">
      <protection locked="0"/>
    </xf>
    <xf numFmtId="164" fontId="13" fillId="14" borderId="0" xfId="0" applyNumberFormat="1" applyFont="1" applyFill="1" applyBorder="1" applyAlignment="1" applyProtection="1">
      <alignment horizontal="center"/>
      <protection locked="0"/>
    </xf>
    <xf numFmtId="168" fontId="17" fillId="14" borderId="0" xfId="1" applyNumberFormat="1" applyFont="1" applyFill="1" applyBorder="1" applyAlignment="1" applyProtection="1">
      <alignment horizontal="center"/>
      <protection locked="0"/>
    </xf>
    <xf numFmtId="164" fontId="13" fillId="4" borderId="0" xfId="0" applyNumberFormat="1" applyFont="1" applyFill="1" applyBorder="1" applyAlignment="1" applyProtection="1">
      <protection locked="0"/>
    </xf>
    <xf numFmtId="164" fontId="15" fillId="4" borderId="0" xfId="0" applyNumberFormat="1" applyFont="1" applyFill="1" applyBorder="1" applyAlignment="1" applyProtection="1">
      <protection locked="0"/>
    </xf>
    <xf numFmtId="0" fontId="15" fillId="4" borderId="3" xfId="0" applyNumberFormat="1" applyFont="1" applyFill="1" applyBorder="1" applyAlignment="1" applyProtection="1">
      <alignment horizontal="center"/>
      <protection locked="0"/>
    </xf>
    <xf numFmtId="164" fontId="7" fillId="9" borderId="0" xfId="0" applyNumberFormat="1" applyFont="1" applyFill="1" applyBorder="1" applyAlignment="1" applyProtection="1">
      <alignment horizontal="center"/>
      <protection locked="0"/>
    </xf>
    <xf numFmtId="1" fontId="7" fillId="9" borderId="0" xfId="0" applyNumberFormat="1" applyFont="1" applyFill="1" applyBorder="1" applyAlignment="1" applyProtection="1">
      <alignment horizontal="center"/>
      <protection locked="0"/>
    </xf>
    <xf numFmtId="164" fontId="7" fillId="7" borderId="7" xfId="0" applyNumberFormat="1" applyFont="1" applyFill="1" applyBorder="1" applyAlignment="1" applyProtection="1">
      <alignment horizontal="center"/>
      <protection locked="0"/>
    </xf>
    <xf numFmtId="0" fontId="15" fillId="4" borderId="1" xfId="0" applyNumberFormat="1" applyFont="1" applyFill="1" applyBorder="1" applyAlignment="1" applyProtection="1">
      <alignment horizontal="center"/>
      <protection locked="0"/>
    </xf>
    <xf numFmtId="0" fontId="15" fillId="4" borderId="0" xfId="0" applyNumberFormat="1" applyFont="1" applyFill="1" applyBorder="1" applyAlignment="1" applyProtection="1">
      <alignment horizontal="center"/>
      <protection locked="0"/>
    </xf>
    <xf numFmtId="0" fontId="15" fillId="4" borderId="5" xfId="0" applyNumberFormat="1" applyFont="1" applyFill="1" applyBorder="1" applyAlignment="1" applyProtection="1">
      <protection locked="0"/>
    </xf>
    <xf numFmtId="0" fontId="5" fillId="2" borderId="0" xfId="0" applyNumberFormat="1" applyFont="1" applyFill="1" applyAlignment="1" applyProtection="1">
      <alignment horizontal="center"/>
      <protection locked="0"/>
    </xf>
    <xf numFmtId="0" fontId="3" fillId="2" borderId="0" xfId="0" applyNumberFormat="1" applyFont="1" applyFill="1" applyAlignment="1" applyProtection="1">
      <protection locked="0"/>
    </xf>
    <xf numFmtId="0" fontId="4" fillId="2" borderId="0" xfId="0" applyNumberFormat="1" applyFont="1" applyFill="1" applyAlignment="1" applyProtection="1">
      <protection locked="0"/>
    </xf>
    <xf numFmtId="0" fontId="1" fillId="10" borderId="14" xfId="0" applyNumberFormat="1" applyFont="1" applyFill="1" applyBorder="1" applyAlignment="1" applyProtection="1">
      <protection locked="0"/>
    </xf>
    <xf numFmtId="0" fontId="2" fillId="16" borderId="15" xfId="0" applyNumberFormat="1" applyFont="1" applyFill="1" applyBorder="1" applyAlignment="1" applyProtection="1">
      <alignment horizontal="right"/>
      <protection locked="0"/>
    </xf>
    <xf numFmtId="8" fontId="1" fillId="10" borderId="15" xfId="0" applyNumberFormat="1" applyFont="1" applyFill="1" applyBorder="1" applyAlignment="1" applyProtection="1">
      <protection locked="0"/>
    </xf>
    <xf numFmtId="167" fontId="1" fillId="10" borderId="15" xfId="0" applyNumberFormat="1" applyFont="1" applyFill="1" applyBorder="1" applyAlignment="1" applyProtection="1">
      <protection locked="0"/>
    </xf>
    <xf numFmtId="8" fontId="1" fillId="10" borderId="16" xfId="0" applyNumberFormat="1" applyFont="1" applyFill="1" applyBorder="1" applyAlignment="1" applyProtection="1">
      <protection locked="0"/>
    </xf>
    <xf numFmtId="0" fontId="1" fillId="2" borderId="0" xfId="0" applyNumberFormat="1" applyFont="1" applyFill="1" applyAlignment="1" applyProtection="1">
      <alignment horizontal="left"/>
      <protection locked="0"/>
    </xf>
    <xf numFmtId="0" fontId="2" fillId="10" borderId="12" xfId="0" applyNumberFormat="1" applyFont="1" applyFill="1" applyBorder="1" applyAlignment="1" applyProtection="1"/>
    <xf numFmtId="0" fontId="3" fillId="14" borderId="0" xfId="0" applyNumberFormat="1" applyFont="1" applyFill="1" applyAlignment="1" applyProtection="1">
      <alignment horizontal="center"/>
      <protection locked="0"/>
    </xf>
    <xf numFmtId="0" fontId="14" fillId="9" borderId="0" xfId="0" applyNumberFormat="1" applyFont="1" applyFill="1" applyBorder="1" applyAlignment="1" applyProtection="1">
      <alignment horizontal="left"/>
      <protection locked="0"/>
    </xf>
    <xf numFmtId="164" fontId="14" fillId="9" borderId="0" xfId="0" applyNumberFormat="1" applyFont="1" applyFill="1" applyBorder="1" applyAlignment="1" applyProtection="1">
      <alignment horizontal="right"/>
      <protection locked="0"/>
    </xf>
    <xf numFmtId="9" fontId="14" fillId="9" borderId="0" xfId="0" applyNumberFormat="1" applyFont="1" applyFill="1" applyBorder="1" applyAlignment="1" applyProtection="1">
      <alignment horizontal="right"/>
      <protection locked="0"/>
    </xf>
    <xf numFmtId="9" fontId="21" fillId="9" borderId="0" xfId="2" applyFont="1" applyFill="1" applyBorder="1" applyAlignment="1" applyProtection="1">
      <alignment horizontal="right"/>
      <protection locked="0"/>
    </xf>
    <xf numFmtId="10" fontId="14" fillId="9" borderId="0" xfId="0" applyNumberFormat="1" applyFont="1" applyFill="1" applyBorder="1" applyAlignment="1" applyProtection="1">
      <alignment horizontal="right"/>
      <protection locked="0"/>
    </xf>
    <xf numFmtId="169" fontId="14" fillId="9" borderId="0" xfId="3" applyNumberFormat="1" applyFont="1" applyFill="1" applyBorder="1" applyAlignment="1" applyProtection="1">
      <alignment horizontal="right"/>
      <protection locked="0"/>
    </xf>
    <xf numFmtId="169" fontId="22" fillId="10" borderId="0" xfId="0" applyNumberFormat="1" applyFont="1" applyFill="1" applyBorder="1" applyAlignment="1" applyProtection="1">
      <alignment horizontal="center"/>
      <protection locked="0"/>
    </xf>
    <xf numFmtId="10" fontId="22" fillId="10" borderId="0" xfId="0" applyNumberFormat="1" applyFont="1" applyFill="1" applyBorder="1" applyAlignment="1" applyProtection="1">
      <alignment horizontal="center"/>
      <protection locked="0"/>
    </xf>
    <xf numFmtId="0" fontId="15" fillId="20" borderId="1" xfId="0" applyNumberFormat="1" applyFont="1" applyFill="1" applyBorder="1" applyAlignment="1" applyProtection="1">
      <alignment horizontal="left"/>
      <protection locked="0"/>
    </xf>
    <xf numFmtId="164" fontId="14" fillId="17" borderId="0" xfId="0" applyNumberFormat="1" applyFont="1" applyFill="1" applyBorder="1" applyAlignment="1" applyProtection="1">
      <alignment horizontal="right"/>
      <protection locked="0"/>
    </xf>
    <xf numFmtId="164" fontId="23" fillId="17" borderId="0" xfId="0" applyNumberFormat="1" applyFont="1" applyFill="1" applyBorder="1" applyAlignment="1" applyProtection="1">
      <alignment horizontal="right"/>
      <protection locked="0"/>
    </xf>
    <xf numFmtId="9" fontId="14" fillId="21" borderId="0" xfId="0" applyNumberFormat="1" applyFont="1" applyFill="1" applyBorder="1" applyAlignment="1" applyProtection="1">
      <protection locked="0"/>
    </xf>
    <xf numFmtId="0" fontId="14" fillId="21" borderId="0" xfId="0" applyNumberFormat="1" applyFont="1" applyFill="1" applyBorder="1" applyAlignment="1" applyProtection="1">
      <protection locked="0"/>
    </xf>
    <xf numFmtId="166" fontId="14" fillId="21" borderId="0" xfId="0" applyNumberFormat="1" applyFont="1" applyFill="1" applyBorder="1" applyAlignment="1" applyProtection="1">
      <protection locked="0"/>
    </xf>
    <xf numFmtId="0" fontId="14" fillId="9" borderId="0" xfId="0" applyNumberFormat="1" applyFont="1" applyFill="1" applyBorder="1" applyAlignment="1" applyProtection="1">
      <protection locked="0"/>
    </xf>
    <xf numFmtId="0" fontId="15" fillId="13" borderId="1" xfId="0" applyNumberFormat="1" applyFont="1" applyFill="1" applyBorder="1" applyAlignment="1" applyProtection="1">
      <alignment horizontal="left"/>
      <protection locked="0"/>
    </xf>
    <xf numFmtId="0" fontId="13" fillId="13" borderId="1" xfId="0" applyNumberFormat="1" applyFont="1" applyFill="1" applyBorder="1" applyAlignment="1" applyProtection="1">
      <alignment horizontal="left"/>
      <protection locked="0"/>
    </xf>
    <xf numFmtId="0" fontId="15" fillId="10" borderId="1" xfId="0" applyNumberFormat="1" applyFont="1" applyFill="1" applyBorder="1" applyAlignment="1" applyProtection="1">
      <alignment horizontal="center"/>
      <protection locked="0"/>
    </xf>
    <xf numFmtId="0" fontId="15" fillId="10" borderId="3" xfId="0" applyNumberFormat="1" applyFont="1" applyFill="1" applyBorder="1" applyAlignment="1" applyProtection="1">
      <alignment horizontal="center"/>
      <protection locked="0"/>
    </xf>
    <xf numFmtId="10" fontId="19" fillId="10" borderId="0" xfId="0" applyNumberFormat="1" applyFont="1" applyFill="1" applyBorder="1" applyAlignment="1" applyProtection="1">
      <alignment horizontal="center"/>
      <protection locked="0"/>
    </xf>
    <xf numFmtId="0" fontId="15" fillId="10" borderId="4" xfId="0" applyNumberFormat="1" applyFont="1" applyFill="1" applyBorder="1" applyAlignment="1" applyProtection="1">
      <alignment horizontal="center"/>
      <protection locked="0"/>
    </xf>
    <xf numFmtId="9" fontId="24" fillId="9" borderId="0" xfId="0" applyNumberFormat="1" applyFont="1" applyFill="1" applyBorder="1" applyAlignment="1" applyProtection="1">
      <alignment horizontal="center"/>
      <protection locked="0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1F22A9"/>
      <color rgb="FFCCFFFF"/>
      <color rgb="FFBEE9F8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1200150</xdr:colOff>
      <xdr:row>91</xdr:row>
      <xdr:rowOff>161925</xdr:rowOff>
    </xdr:from>
    <xdr:to>
      <xdr:col>1</xdr:col>
      <xdr:colOff>1562100</xdr:colOff>
      <xdr:row>91</xdr:row>
      <xdr:rowOff>209550</xdr:rowOff>
    </xdr:to>
    <xdr:sp macro="" textlink="">
      <xdr:nvSpPr>
        <xdr:cNvPr id="1025" name="Lin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ShapeType="1"/>
        </xdr:cNvSpPr>
      </xdr:nvSpPr>
      <xdr:spPr bwMode="auto">
        <a:xfrm>
          <a:off x="3400425" y="18078450"/>
          <a:ext cx="361950" cy="47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1"/>
  <sheetViews>
    <sheetView tabSelected="1" zoomScale="126" zoomScaleNormal="126" workbookViewId="0">
      <selection activeCell="E82" sqref="E82"/>
    </sheetView>
  </sheetViews>
  <sheetFormatPr defaultColWidth="9.6796875" defaultRowHeight="21" x14ac:dyDescent="0.65"/>
  <cols>
    <col min="1" max="1" width="25.6796875" style="171" customWidth="1"/>
    <col min="2" max="2" width="18.6796875" style="10" customWidth="1"/>
    <col min="3" max="3" width="11.6796875" style="172" customWidth="1"/>
    <col min="4" max="4" width="17" style="172" customWidth="1"/>
    <col min="5" max="5" width="15.453125" style="172" customWidth="1"/>
    <col min="6" max="6" width="13.76953125" style="173" customWidth="1"/>
    <col min="7" max="7" width="20.6796875" style="8" customWidth="1"/>
    <col min="8" max="8" width="10.2265625" style="179" customWidth="1"/>
    <col min="9" max="11" width="9.6796875" style="8"/>
    <col min="12" max="12" width="11.76953125" style="8" bestFit="1" customWidth="1"/>
    <col min="13" max="16384" width="9.6796875" style="8"/>
  </cols>
  <sheetData>
    <row r="1" spans="1:12" ht="18" customHeight="1" x14ac:dyDescent="0.5">
      <c r="A1" s="2" t="s">
        <v>61</v>
      </c>
      <c r="B1" s="3" t="s">
        <v>62</v>
      </c>
      <c r="C1" s="4"/>
      <c r="D1" s="4"/>
      <c r="E1" s="4"/>
      <c r="F1" s="5"/>
      <c r="G1" s="6"/>
      <c r="H1" s="7"/>
    </row>
    <row r="2" spans="1:12" ht="18" customHeight="1" x14ac:dyDescent="0.6">
      <c r="A2" s="9">
        <f ca="1">+NOW()</f>
        <v>44699.66592615741</v>
      </c>
      <c r="B2" s="181"/>
      <c r="C2" s="11" t="s">
        <v>144</v>
      </c>
      <c r="D2" s="12"/>
      <c r="E2" s="12"/>
      <c r="F2" s="13"/>
      <c r="G2" s="14"/>
      <c r="H2" s="7"/>
    </row>
    <row r="3" spans="1:12" ht="17.399999999999999" x14ac:dyDescent="0.75">
      <c r="A3" s="15" t="s">
        <v>0</v>
      </c>
      <c r="B3" s="182" t="s">
        <v>55</v>
      </c>
      <c r="C3" s="16"/>
      <c r="D3" s="16" t="s">
        <v>116</v>
      </c>
      <c r="E3" s="16" t="s">
        <v>115</v>
      </c>
      <c r="F3" s="13"/>
      <c r="G3" s="14"/>
      <c r="H3" s="7"/>
    </row>
    <row r="4" spans="1:12" ht="17.399999999999999" x14ac:dyDescent="0.75">
      <c r="A4" s="15" t="s">
        <v>1</v>
      </c>
      <c r="B4" s="182" t="s">
        <v>54</v>
      </c>
      <c r="C4" s="16"/>
      <c r="D4" s="16"/>
      <c r="E4" s="16"/>
      <c r="F4" s="13"/>
      <c r="G4" s="14"/>
      <c r="H4" s="7"/>
    </row>
    <row r="5" spans="1:12" ht="15.3" x14ac:dyDescent="0.55000000000000004">
      <c r="A5" s="17"/>
      <c r="B5" s="18"/>
      <c r="C5" s="19"/>
      <c r="D5" s="19"/>
      <c r="E5" s="19"/>
      <c r="F5" s="13"/>
      <c r="G5" s="14"/>
      <c r="H5" s="7"/>
    </row>
    <row r="6" spans="1:12" ht="17.399999999999999" x14ac:dyDescent="0.75">
      <c r="A6" s="15" t="s">
        <v>2</v>
      </c>
      <c r="B6" s="183">
        <v>175000</v>
      </c>
      <c r="C6" s="16" t="s">
        <v>73</v>
      </c>
      <c r="D6" s="16"/>
      <c r="E6" s="16"/>
      <c r="F6" s="20"/>
      <c r="G6" s="14"/>
      <c r="H6" s="7"/>
    </row>
    <row r="7" spans="1:12" ht="17.399999999999999" x14ac:dyDescent="0.75">
      <c r="A7" s="15" t="s">
        <v>3</v>
      </c>
      <c r="B7" s="183">
        <v>3500</v>
      </c>
      <c r="C7" s="16" t="s">
        <v>74</v>
      </c>
      <c r="D7" s="16"/>
      <c r="E7" s="16"/>
      <c r="F7" s="20"/>
      <c r="G7" s="14"/>
      <c r="H7" s="7"/>
    </row>
    <row r="8" spans="1:12" ht="17.7" thickBot="1" x14ac:dyDescent="0.8">
      <c r="A8" s="15" t="s">
        <v>4</v>
      </c>
      <c r="B8" s="1">
        <f>+B7+B6</f>
        <v>178500</v>
      </c>
      <c r="C8" s="16" t="s">
        <v>75</v>
      </c>
      <c r="D8" s="16"/>
      <c r="E8" s="16"/>
      <c r="F8" s="20"/>
      <c r="G8" s="14"/>
      <c r="H8" s="7"/>
    </row>
    <row r="9" spans="1:12" ht="17.399999999999999" x14ac:dyDescent="0.75">
      <c r="A9" s="15" t="s">
        <v>146</v>
      </c>
      <c r="B9" s="184">
        <v>0.8</v>
      </c>
      <c r="C9" s="16"/>
      <c r="D9" s="16"/>
      <c r="E9" s="16"/>
      <c r="F9" s="21"/>
      <c r="G9" s="22" t="s">
        <v>137</v>
      </c>
      <c r="H9" s="23"/>
      <c r="I9" s="24"/>
      <c r="J9" s="24"/>
      <c r="K9" s="24"/>
      <c r="L9" s="25"/>
    </row>
    <row r="10" spans="1:12" ht="17.399999999999999" x14ac:dyDescent="0.75">
      <c r="A10" s="15" t="s">
        <v>147</v>
      </c>
      <c r="B10" s="1">
        <f>B8*B9</f>
        <v>142800</v>
      </c>
      <c r="C10" s="16" t="s">
        <v>76</v>
      </c>
      <c r="D10" s="16"/>
      <c r="E10" s="16"/>
      <c r="F10" s="21"/>
      <c r="G10" s="26"/>
      <c r="H10" s="27"/>
      <c r="I10" s="28"/>
      <c r="J10" s="28"/>
      <c r="K10" s="28"/>
      <c r="L10" s="29"/>
    </row>
    <row r="11" spans="1:12" ht="17.399999999999999" x14ac:dyDescent="0.75">
      <c r="A11" s="15"/>
      <c r="B11" s="1"/>
      <c r="C11" s="16"/>
      <c r="D11" s="16"/>
      <c r="E11" s="16"/>
      <c r="F11" s="21"/>
      <c r="G11" s="26"/>
      <c r="H11" s="27"/>
      <c r="I11" s="28"/>
      <c r="J11" s="28"/>
      <c r="K11" s="28"/>
      <c r="L11" s="29"/>
    </row>
    <row r="12" spans="1:12" ht="17.399999999999999" x14ac:dyDescent="0.75">
      <c r="A12" s="15" t="s">
        <v>142</v>
      </c>
      <c r="B12" s="185">
        <v>0.7</v>
      </c>
      <c r="C12" s="16"/>
      <c r="D12" s="16"/>
      <c r="E12" s="16"/>
      <c r="F12" s="21"/>
      <c r="G12" s="30" t="s">
        <v>121</v>
      </c>
      <c r="H12" s="31">
        <f>+B13</f>
        <v>122499.99999999999</v>
      </c>
      <c r="I12" s="32"/>
      <c r="J12" s="32"/>
      <c r="K12" s="32"/>
      <c r="L12" s="33"/>
    </row>
    <row r="13" spans="1:12" ht="17.399999999999999" x14ac:dyDescent="0.75">
      <c r="A13" s="15" t="s">
        <v>79</v>
      </c>
      <c r="B13" s="34">
        <f>+B12*B6</f>
        <v>122499.99999999999</v>
      </c>
      <c r="C13" s="35"/>
      <c r="D13" s="36" t="s">
        <v>128</v>
      </c>
      <c r="E13" s="37">
        <f>+B14*B13</f>
        <v>6125</v>
      </c>
      <c r="F13" s="16" t="s">
        <v>130</v>
      </c>
      <c r="G13" s="30" t="s">
        <v>120</v>
      </c>
      <c r="H13" s="188">
        <f>+B15</f>
        <v>30</v>
      </c>
      <c r="I13" s="32"/>
      <c r="J13" s="32"/>
      <c r="K13" s="32"/>
      <c r="L13" s="33"/>
    </row>
    <row r="14" spans="1:12" ht="17.399999999999999" x14ac:dyDescent="0.75">
      <c r="A14" s="15" t="s">
        <v>140</v>
      </c>
      <c r="B14" s="186">
        <v>0.05</v>
      </c>
      <c r="C14" s="38"/>
      <c r="D14" s="39" t="s">
        <v>129</v>
      </c>
      <c r="E14" s="40">
        <f>+E15-E13</f>
        <v>1766.277858278444</v>
      </c>
      <c r="F14" s="16" t="s">
        <v>78</v>
      </c>
      <c r="G14" s="30" t="s">
        <v>122</v>
      </c>
      <c r="H14" s="189">
        <f>+B14</f>
        <v>0.05</v>
      </c>
      <c r="I14" s="32"/>
      <c r="J14" s="32"/>
      <c r="K14" s="32"/>
      <c r="L14" s="33"/>
    </row>
    <row r="15" spans="1:12" ht="17.399999999999999" x14ac:dyDescent="0.75">
      <c r="A15" s="15" t="s">
        <v>141</v>
      </c>
      <c r="B15" s="187">
        <v>30</v>
      </c>
      <c r="C15" s="38"/>
      <c r="D15" s="39" t="s">
        <v>58</v>
      </c>
      <c r="E15" s="41">
        <f>-PMT(B14/12,B15*12,B13)*12</f>
        <v>7891.277858278444</v>
      </c>
      <c r="F15" s="16" t="s">
        <v>80</v>
      </c>
      <c r="G15" s="30" t="s">
        <v>138</v>
      </c>
      <c r="H15" s="42">
        <v>12</v>
      </c>
      <c r="I15" s="32"/>
      <c r="J15" s="32"/>
      <c r="K15" s="32"/>
      <c r="L15" s="33"/>
    </row>
    <row r="16" spans="1:12" ht="17.399999999999999" x14ac:dyDescent="0.75">
      <c r="A16" s="15"/>
      <c r="B16" s="43"/>
      <c r="C16" s="16"/>
      <c r="D16" s="16"/>
      <c r="E16" s="16"/>
      <c r="F16" s="16"/>
      <c r="G16" s="30" t="s">
        <v>123</v>
      </c>
      <c r="H16" s="44">
        <f>PMT(H14/H15,H13*H15,-H12)</f>
        <v>657.60648818987033</v>
      </c>
      <c r="I16" s="32"/>
      <c r="J16" s="32"/>
      <c r="K16" s="32"/>
      <c r="L16" s="33"/>
    </row>
    <row r="17" spans="1:12" ht="17.399999999999999" x14ac:dyDescent="0.75">
      <c r="A17" s="15" t="s">
        <v>5</v>
      </c>
      <c r="B17" s="45">
        <f>(B6-B13)</f>
        <v>52500.000000000015</v>
      </c>
      <c r="C17" s="16"/>
      <c r="D17" s="16"/>
      <c r="E17" s="16"/>
      <c r="F17" s="16"/>
      <c r="G17" s="46"/>
      <c r="H17" s="47"/>
      <c r="I17" s="32"/>
      <c r="J17" s="32"/>
      <c r="K17" s="32"/>
      <c r="L17" s="33"/>
    </row>
    <row r="18" spans="1:12" ht="17.399999999999999" x14ac:dyDescent="0.75">
      <c r="A18" s="15" t="s">
        <v>3</v>
      </c>
      <c r="B18" s="45">
        <f>(B7)</f>
        <v>3500</v>
      </c>
      <c r="C18" s="16" t="s">
        <v>74</v>
      </c>
      <c r="D18" s="16"/>
      <c r="E18" s="16"/>
      <c r="F18" s="21"/>
      <c r="G18" s="46"/>
      <c r="H18" s="47"/>
      <c r="I18" s="32"/>
      <c r="J18" s="32"/>
      <c r="K18" s="32"/>
      <c r="L18" s="33"/>
    </row>
    <row r="19" spans="1:12" ht="17.399999999999999" x14ac:dyDescent="0.75">
      <c r="A19" s="15" t="s">
        <v>6</v>
      </c>
      <c r="B19" s="1">
        <f>(B17+B18)</f>
        <v>56000.000000000015</v>
      </c>
      <c r="C19" s="38" t="s">
        <v>81</v>
      </c>
      <c r="D19" s="38"/>
      <c r="E19" s="16"/>
      <c r="F19" s="21"/>
      <c r="G19" s="180"/>
      <c r="H19" s="47"/>
      <c r="I19" s="32"/>
      <c r="J19" s="32"/>
      <c r="K19" s="32"/>
      <c r="L19" s="33"/>
    </row>
    <row r="20" spans="1:12" ht="17.399999999999999" x14ac:dyDescent="0.75">
      <c r="A20" s="15"/>
      <c r="B20" s="48"/>
      <c r="C20" s="38"/>
      <c r="D20" s="38"/>
      <c r="E20" s="16"/>
      <c r="F20" s="21"/>
      <c r="G20" s="46"/>
      <c r="H20" s="49" t="s">
        <v>126</v>
      </c>
      <c r="I20" s="50" t="s">
        <v>124</v>
      </c>
      <c r="J20" s="50" t="s">
        <v>125</v>
      </c>
      <c r="K20" s="50" t="s">
        <v>57</v>
      </c>
      <c r="L20" s="51" t="s">
        <v>127</v>
      </c>
    </row>
    <row r="21" spans="1:12" ht="17.399999999999999" x14ac:dyDescent="0.75">
      <c r="A21" s="15" t="s">
        <v>7</v>
      </c>
      <c r="B21" s="183">
        <v>1200</v>
      </c>
      <c r="C21" s="39"/>
      <c r="D21" s="41">
        <f>(B21*12)</f>
        <v>14400</v>
      </c>
      <c r="E21" s="36" t="s">
        <v>117</v>
      </c>
      <c r="F21" s="16" t="s">
        <v>82</v>
      </c>
      <c r="G21" s="46"/>
      <c r="H21" s="52">
        <v>0</v>
      </c>
      <c r="I21" s="32"/>
      <c r="J21" s="32"/>
      <c r="K21" s="32"/>
      <c r="L21" s="53">
        <f>H12</f>
        <v>122499.99999999999</v>
      </c>
    </row>
    <row r="22" spans="1:12" ht="17.399999999999999" x14ac:dyDescent="0.75">
      <c r="A22" s="15" t="s">
        <v>8</v>
      </c>
      <c r="B22" s="184">
        <v>0.08</v>
      </c>
      <c r="C22" s="38"/>
      <c r="D22" s="41">
        <f>(D21*B22)</f>
        <v>1152</v>
      </c>
      <c r="E22" s="36" t="s">
        <v>53</v>
      </c>
      <c r="F22" s="16" t="s">
        <v>83</v>
      </c>
      <c r="G22" s="46"/>
      <c r="H22" s="52">
        <v>1</v>
      </c>
      <c r="I22" s="54">
        <f>PMT(H$14/H$15,H$13*H$15,-H$12)</f>
        <v>657.60648818987033</v>
      </c>
      <c r="J22" s="55">
        <f>IPMT(H$14/H$15,H22,H$13*H$15,-H$12)</f>
        <v>510.41666666666657</v>
      </c>
      <c r="K22" s="54">
        <f>PPMT(H$14/H$15,H22,H$13*H$15,-H$12)</f>
        <v>147.18982152320365</v>
      </c>
      <c r="L22" s="56">
        <f>L21-K22</f>
        <v>122352.81017847678</v>
      </c>
    </row>
    <row r="23" spans="1:12" ht="17.399999999999999" x14ac:dyDescent="0.75">
      <c r="A23" s="15"/>
      <c r="B23" s="48"/>
      <c r="C23" s="38"/>
      <c r="D23" s="38"/>
      <c r="E23" s="43"/>
      <c r="F23" s="16"/>
      <c r="G23" s="46"/>
      <c r="H23" s="52">
        <v>2</v>
      </c>
      <c r="I23" s="54">
        <f t="shared" ref="I23:I86" si="0">PMT(H$14/H$15,H$13*H$15,-H$12)</f>
        <v>657.60648818987033</v>
      </c>
      <c r="J23" s="55">
        <f t="shared" ref="J23:J86" si="1">IPMT(H$14/H$15,H23,H$13*H$15,-H$12)</f>
        <v>509.80337574365336</v>
      </c>
      <c r="K23" s="54">
        <f t="shared" ref="K23:K86" si="2">PPMT(H$14/H$15,H23,H$13*H$15,-H$12)</f>
        <v>147.80311244621697</v>
      </c>
      <c r="L23" s="56">
        <f t="shared" ref="L23:L86" si="3">L22-K23</f>
        <v>122205.00706603056</v>
      </c>
    </row>
    <row r="24" spans="1:12" ht="17.399999999999999" x14ac:dyDescent="0.75">
      <c r="A24" s="190" t="s">
        <v>9</v>
      </c>
      <c r="B24" s="57"/>
      <c r="C24" s="38"/>
      <c r="D24" s="38"/>
      <c r="E24" s="16"/>
      <c r="F24" s="16"/>
      <c r="G24" s="46"/>
      <c r="H24" s="52">
        <v>3</v>
      </c>
      <c r="I24" s="54">
        <f t="shared" si="0"/>
        <v>657.60648818987033</v>
      </c>
      <c r="J24" s="55">
        <f t="shared" si="1"/>
        <v>509.18752944179403</v>
      </c>
      <c r="K24" s="54">
        <f t="shared" si="2"/>
        <v>148.41895874807625</v>
      </c>
      <c r="L24" s="56">
        <f t="shared" si="3"/>
        <v>122056.58810728248</v>
      </c>
    </row>
    <row r="25" spans="1:12" ht="17.399999999999999" x14ac:dyDescent="0.75">
      <c r="A25" s="58" t="s">
        <v>10</v>
      </c>
      <c r="B25" s="191">
        <v>2600</v>
      </c>
      <c r="C25" s="38"/>
      <c r="D25" s="38"/>
      <c r="E25" s="16"/>
      <c r="F25" s="21"/>
      <c r="G25" s="46"/>
      <c r="H25" s="52">
        <v>4</v>
      </c>
      <c r="I25" s="54">
        <f t="shared" si="0"/>
        <v>657.60648818987033</v>
      </c>
      <c r="J25" s="55">
        <f t="shared" si="1"/>
        <v>508.56911711367707</v>
      </c>
      <c r="K25" s="54">
        <f t="shared" si="2"/>
        <v>149.03737107619321</v>
      </c>
      <c r="L25" s="56">
        <f t="shared" si="3"/>
        <v>121907.55073620629</v>
      </c>
    </row>
    <row r="26" spans="1:12" ht="17.399999999999999" x14ac:dyDescent="0.75">
      <c r="A26" s="58" t="s">
        <v>11</v>
      </c>
      <c r="B26" s="191">
        <v>200</v>
      </c>
      <c r="C26" s="38"/>
      <c r="D26" s="38"/>
      <c r="E26" s="16"/>
      <c r="F26" s="21"/>
      <c r="G26" s="46"/>
      <c r="H26" s="52">
        <v>5</v>
      </c>
      <c r="I26" s="54">
        <f t="shared" si="0"/>
        <v>657.60648818987033</v>
      </c>
      <c r="J26" s="55">
        <f t="shared" si="1"/>
        <v>507.94812806752628</v>
      </c>
      <c r="K26" s="54">
        <f t="shared" si="2"/>
        <v>149.65836012234405</v>
      </c>
      <c r="L26" s="56">
        <f t="shared" si="3"/>
        <v>121757.89237608395</v>
      </c>
    </row>
    <row r="27" spans="1:12" ht="17.399999999999999" x14ac:dyDescent="0.75">
      <c r="A27" s="58" t="s">
        <v>12</v>
      </c>
      <c r="B27" s="191">
        <v>0</v>
      </c>
      <c r="C27" s="38"/>
      <c r="D27" s="38"/>
      <c r="E27" s="16"/>
      <c r="F27" s="16"/>
      <c r="G27" s="46"/>
      <c r="H27" s="52">
        <v>6</v>
      </c>
      <c r="I27" s="54">
        <f t="shared" si="0"/>
        <v>657.60648818987033</v>
      </c>
      <c r="J27" s="55">
        <f t="shared" si="1"/>
        <v>507.32455156701644</v>
      </c>
      <c r="K27" s="54">
        <f t="shared" si="2"/>
        <v>150.28193662285378</v>
      </c>
      <c r="L27" s="56">
        <f t="shared" si="3"/>
        <v>121607.6104394611</v>
      </c>
    </row>
    <row r="28" spans="1:12" ht="17.399999999999999" x14ac:dyDescent="0.75">
      <c r="A28" s="58" t="s">
        <v>13</v>
      </c>
      <c r="B28" s="191">
        <v>1800</v>
      </c>
      <c r="C28" s="38"/>
      <c r="D28" s="38"/>
      <c r="E28" s="16"/>
      <c r="F28" s="16"/>
      <c r="G28" s="46"/>
      <c r="H28" s="52">
        <v>7</v>
      </c>
      <c r="I28" s="54">
        <f t="shared" si="0"/>
        <v>657.60648818987033</v>
      </c>
      <c r="J28" s="55">
        <f t="shared" si="1"/>
        <v>506.69837683108796</v>
      </c>
      <c r="K28" s="54">
        <f t="shared" si="2"/>
        <v>150.90811135878232</v>
      </c>
      <c r="L28" s="56">
        <f t="shared" si="3"/>
        <v>121456.70232810231</v>
      </c>
    </row>
    <row r="29" spans="1:12" ht="17.399999999999999" x14ac:dyDescent="0.75">
      <c r="A29" s="58" t="s">
        <v>14</v>
      </c>
      <c r="B29" s="192"/>
      <c r="C29" s="38"/>
      <c r="D29" s="38"/>
      <c r="E29" s="16"/>
      <c r="F29" s="16"/>
      <c r="G29" s="46"/>
      <c r="H29" s="52">
        <v>8</v>
      </c>
      <c r="I29" s="54">
        <f t="shared" si="0"/>
        <v>657.60648818987033</v>
      </c>
      <c r="J29" s="55">
        <f t="shared" si="1"/>
        <v>506.0695930337597</v>
      </c>
      <c r="K29" s="54">
        <f t="shared" si="2"/>
        <v>151.5368951561106</v>
      </c>
      <c r="L29" s="56">
        <f t="shared" si="3"/>
        <v>121305.1654329462</v>
      </c>
    </row>
    <row r="30" spans="1:12" ht="17.399999999999999" x14ac:dyDescent="0.75">
      <c r="A30" s="190" t="s">
        <v>139</v>
      </c>
      <c r="B30" s="59">
        <f>SUM(B24,B25,B26,B27,B28,B29)</f>
        <v>4600</v>
      </c>
      <c r="C30" s="38" t="s">
        <v>84</v>
      </c>
      <c r="D30" s="38"/>
      <c r="E30" s="16"/>
      <c r="F30" s="16"/>
      <c r="G30" s="46"/>
      <c r="H30" s="52">
        <v>9</v>
      </c>
      <c r="I30" s="54">
        <f t="shared" si="0"/>
        <v>657.60648818987033</v>
      </c>
      <c r="J30" s="55">
        <f t="shared" si="1"/>
        <v>505.43818930394252</v>
      </c>
      <c r="K30" s="54">
        <f t="shared" si="2"/>
        <v>152.16829888592775</v>
      </c>
      <c r="L30" s="56">
        <f t="shared" si="3"/>
        <v>121152.99713406028</v>
      </c>
    </row>
    <row r="31" spans="1:12" ht="17.399999999999999" x14ac:dyDescent="0.75">
      <c r="A31" s="60"/>
      <c r="B31" s="61"/>
      <c r="C31" s="16"/>
      <c r="D31" s="16"/>
      <c r="E31" s="16"/>
      <c r="F31" s="16"/>
      <c r="G31" s="46"/>
      <c r="H31" s="52">
        <v>10</v>
      </c>
      <c r="I31" s="54">
        <f t="shared" si="0"/>
        <v>657.60648818987033</v>
      </c>
      <c r="J31" s="55">
        <f t="shared" si="1"/>
        <v>504.80415472525118</v>
      </c>
      <c r="K31" s="54">
        <f t="shared" si="2"/>
        <v>152.8023334646191</v>
      </c>
      <c r="L31" s="56">
        <f t="shared" si="3"/>
        <v>121000.19480059567</v>
      </c>
    </row>
    <row r="32" spans="1:12" ht="17.399999999999999" x14ac:dyDescent="0.75">
      <c r="A32" s="62" t="s">
        <v>15</v>
      </c>
      <c r="B32" s="63"/>
      <c r="C32" s="193">
        <v>0.24</v>
      </c>
      <c r="D32" s="16" t="s">
        <v>85</v>
      </c>
      <c r="E32" s="63"/>
      <c r="F32" s="16"/>
      <c r="G32" s="46"/>
      <c r="H32" s="52">
        <v>11</v>
      </c>
      <c r="I32" s="54">
        <f t="shared" si="0"/>
        <v>657.60648818987033</v>
      </c>
      <c r="J32" s="55">
        <f t="shared" si="1"/>
        <v>504.16747833581525</v>
      </c>
      <c r="K32" s="54">
        <f t="shared" si="2"/>
        <v>153.439009854055</v>
      </c>
      <c r="L32" s="56">
        <f t="shared" si="3"/>
        <v>120846.7557907416</v>
      </c>
    </row>
    <row r="33" spans="1:12" ht="17.399999999999999" x14ac:dyDescent="0.75">
      <c r="A33" s="62" t="s">
        <v>16</v>
      </c>
      <c r="B33" s="63"/>
      <c r="C33" s="194">
        <v>10</v>
      </c>
      <c r="D33" s="16" t="s">
        <v>86</v>
      </c>
      <c r="E33" s="63"/>
      <c r="F33" s="16"/>
      <c r="G33" s="46"/>
      <c r="H33" s="52">
        <v>12</v>
      </c>
      <c r="I33" s="54">
        <f t="shared" si="0"/>
        <v>657.60648818987033</v>
      </c>
      <c r="J33" s="55">
        <f t="shared" si="1"/>
        <v>503.52814912809004</v>
      </c>
      <c r="K33" s="54">
        <f t="shared" si="2"/>
        <v>154.07833906178024</v>
      </c>
      <c r="L33" s="56">
        <f t="shared" si="3"/>
        <v>120692.67745167982</v>
      </c>
    </row>
    <row r="34" spans="1:12" ht="19.5" x14ac:dyDescent="0.75">
      <c r="A34" s="62" t="s">
        <v>17</v>
      </c>
      <c r="B34" s="63"/>
      <c r="C34" s="195">
        <v>0.03</v>
      </c>
      <c r="D34" s="16" t="s">
        <v>149</v>
      </c>
      <c r="E34" s="63"/>
      <c r="F34" s="64"/>
      <c r="G34" s="65"/>
      <c r="H34" s="52">
        <v>13</v>
      </c>
      <c r="I34" s="54">
        <f t="shared" si="0"/>
        <v>657.60648818987033</v>
      </c>
      <c r="J34" s="55">
        <f t="shared" si="1"/>
        <v>502.88615604866601</v>
      </c>
      <c r="K34" s="54">
        <f t="shared" si="2"/>
        <v>154.7203321412043</v>
      </c>
      <c r="L34" s="56">
        <f t="shared" si="3"/>
        <v>120537.95711953861</v>
      </c>
    </row>
    <row r="35" spans="1:12" ht="19.5" x14ac:dyDescent="0.75">
      <c r="A35" s="62" t="s">
        <v>18</v>
      </c>
      <c r="B35" s="63"/>
      <c r="C35" s="193">
        <v>0.06</v>
      </c>
      <c r="D35" s="16" t="s">
        <v>148</v>
      </c>
      <c r="E35" s="63"/>
      <c r="F35" s="64"/>
      <c r="G35" s="65"/>
      <c r="H35" s="52">
        <v>14</v>
      </c>
      <c r="I35" s="54">
        <f t="shared" si="0"/>
        <v>657.60648818987033</v>
      </c>
      <c r="J35" s="55">
        <f t="shared" si="1"/>
        <v>502.24148799807762</v>
      </c>
      <c r="K35" s="54">
        <f t="shared" si="2"/>
        <v>155.36500019179266</v>
      </c>
      <c r="L35" s="56">
        <f t="shared" si="3"/>
        <v>120382.59211934681</v>
      </c>
    </row>
    <row r="36" spans="1:12" ht="19.5" x14ac:dyDescent="0.75">
      <c r="A36" s="62" t="s">
        <v>19</v>
      </c>
      <c r="B36" s="63"/>
      <c r="C36" s="195">
        <v>0.03</v>
      </c>
      <c r="D36" s="16"/>
      <c r="E36" s="63"/>
      <c r="F36" s="64"/>
      <c r="G36" s="65"/>
      <c r="H36" s="52">
        <v>15</v>
      </c>
      <c r="I36" s="54">
        <f t="shared" si="0"/>
        <v>657.60648818987033</v>
      </c>
      <c r="J36" s="55">
        <f t="shared" si="1"/>
        <v>501.59413383061184</v>
      </c>
      <c r="K36" s="54">
        <f t="shared" si="2"/>
        <v>156.01235435925847</v>
      </c>
      <c r="L36" s="56">
        <f t="shared" si="3"/>
        <v>120226.57976498755</v>
      </c>
    </row>
    <row r="37" spans="1:12" ht="19.5" x14ac:dyDescent="0.75">
      <c r="A37" s="66">
        <v>1</v>
      </c>
      <c r="B37" s="67">
        <f>(-C32)</f>
        <v>-0.24</v>
      </c>
      <c r="C37" s="68">
        <f>(1-C32)</f>
        <v>0.76</v>
      </c>
      <c r="D37" s="16"/>
      <c r="E37" s="63"/>
      <c r="F37" s="64"/>
      <c r="G37" s="65"/>
      <c r="H37" s="52">
        <v>16</v>
      </c>
      <c r="I37" s="54">
        <f t="shared" si="0"/>
        <v>657.60648818987033</v>
      </c>
      <c r="J37" s="55">
        <f t="shared" si="1"/>
        <v>500.94408235411487</v>
      </c>
      <c r="K37" s="54">
        <f t="shared" si="2"/>
        <v>156.66240583575538</v>
      </c>
      <c r="L37" s="56">
        <f t="shared" si="3"/>
        <v>120069.91735915179</v>
      </c>
    </row>
    <row r="38" spans="1:12" ht="19.5" x14ac:dyDescent="0.75">
      <c r="A38" s="69" t="s">
        <v>20</v>
      </c>
      <c r="B38" s="64"/>
      <c r="C38" s="70">
        <f>(C36*C37)</f>
        <v>2.2800000000000001E-2</v>
      </c>
      <c r="D38" s="21" t="s">
        <v>118</v>
      </c>
      <c r="E38" s="64"/>
      <c r="F38" s="64"/>
      <c r="G38" s="65"/>
      <c r="H38" s="52">
        <v>17</v>
      </c>
      <c r="I38" s="54">
        <f t="shared" si="0"/>
        <v>657.60648818987033</v>
      </c>
      <c r="J38" s="55">
        <f t="shared" si="1"/>
        <v>500.29132232979924</v>
      </c>
      <c r="K38" s="54">
        <f t="shared" si="2"/>
        <v>157.31516586007103</v>
      </c>
      <c r="L38" s="56">
        <f t="shared" si="3"/>
        <v>119912.60219329172</v>
      </c>
    </row>
    <row r="39" spans="1:12" ht="19.5" x14ac:dyDescent="0.75">
      <c r="A39" s="71"/>
      <c r="B39" s="72"/>
      <c r="C39" s="73"/>
      <c r="D39" s="74"/>
      <c r="E39" s="72"/>
      <c r="F39" s="72"/>
      <c r="G39" s="65"/>
      <c r="H39" s="52">
        <v>18</v>
      </c>
      <c r="I39" s="54">
        <f t="shared" si="0"/>
        <v>657.60648818987033</v>
      </c>
      <c r="J39" s="55">
        <f t="shared" si="1"/>
        <v>499.63584247204886</v>
      </c>
      <c r="K39" s="54">
        <f t="shared" si="2"/>
        <v>157.97064571782133</v>
      </c>
      <c r="L39" s="56">
        <f t="shared" si="3"/>
        <v>119754.6315475739</v>
      </c>
    </row>
    <row r="40" spans="1:12" ht="18.600000000000001" x14ac:dyDescent="0.6">
      <c r="A40" s="75"/>
      <c r="B40" s="75"/>
      <c r="C40" s="76"/>
      <c r="D40" s="76"/>
      <c r="E40" s="76"/>
      <c r="F40" s="77"/>
      <c r="G40" s="65"/>
      <c r="H40" s="52">
        <v>19</v>
      </c>
      <c r="I40" s="54">
        <f t="shared" si="0"/>
        <v>657.60648818987033</v>
      </c>
      <c r="J40" s="55">
        <f t="shared" si="1"/>
        <v>498.97763144822466</v>
      </c>
      <c r="K40" s="54">
        <f t="shared" si="2"/>
        <v>158.62885674164559</v>
      </c>
      <c r="L40" s="56">
        <f t="shared" si="3"/>
        <v>119596.00269083225</v>
      </c>
    </row>
    <row r="41" spans="1:12" ht="18.600000000000001" x14ac:dyDescent="0.6">
      <c r="A41" s="2" t="s">
        <v>63</v>
      </c>
      <c r="B41" s="4" t="s">
        <v>64</v>
      </c>
      <c r="C41" s="5"/>
      <c r="D41" s="76"/>
      <c r="E41" s="78" t="s">
        <v>133</v>
      </c>
      <c r="F41" s="79" t="s">
        <v>132</v>
      </c>
      <c r="G41" s="65"/>
      <c r="H41" s="52">
        <v>20</v>
      </c>
      <c r="I41" s="54">
        <f t="shared" si="0"/>
        <v>657.60648818987033</v>
      </c>
      <c r="J41" s="55">
        <f t="shared" si="1"/>
        <v>498.31667787846789</v>
      </c>
      <c r="K41" s="54">
        <f t="shared" si="2"/>
        <v>159.28981031140245</v>
      </c>
      <c r="L41" s="56">
        <f t="shared" si="3"/>
        <v>119436.71288052085</v>
      </c>
    </row>
    <row r="42" spans="1:12" ht="17.399999999999999" x14ac:dyDescent="0.75">
      <c r="A42" s="80"/>
      <c r="B42" s="11"/>
      <c r="C42" s="13"/>
      <c r="D42" s="76"/>
      <c r="E42" s="81">
        <f>B47</f>
        <v>8648</v>
      </c>
      <c r="F42" s="82">
        <f>E42/E43</f>
        <v>4.9417142857142854E-2</v>
      </c>
      <c r="G42" s="83"/>
      <c r="H42" s="52">
        <v>21</v>
      </c>
      <c r="I42" s="54">
        <f t="shared" si="0"/>
        <v>657.60648818987033</v>
      </c>
      <c r="J42" s="55">
        <f t="shared" si="1"/>
        <v>497.65297033550365</v>
      </c>
      <c r="K42" s="54">
        <f t="shared" si="2"/>
        <v>159.95351785436662</v>
      </c>
      <c r="L42" s="56">
        <f t="shared" si="3"/>
        <v>119276.75936266647</v>
      </c>
    </row>
    <row r="43" spans="1:12" ht="17.399999999999999" x14ac:dyDescent="0.75">
      <c r="A43" s="15" t="s">
        <v>89</v>
      </c>
      <c r="B43" s="84">
        <f>D21</f>
        <v>14400</v>
      </c>
      <c r="C43" s="85" t="s">
        <v>82</v>
      </c>
      <c r="D43" s="76"/>
      <c r="E43" s="86">
        <f>B6</f>
        <v>175000</v>
      </c>
      <c r="F43" s="87"/>
      <c r="G43" s="88"/>
      <c r="H43" s="52">
        <v>22</v>
      </c>
      <c r="I43" s="54">
        <f t="shared" si="0"/>
        <v>657.60648818987033</v>
      </c>
      <c r="J43" s="55">
        <f t="shared" si="1"/>
        <v>496.98649734444382</v>
      </c>
      <c r="K43" s="54">
        <f t="shared" si="2"/>
        <v>160.61999084542646</v>
      </c>
      <c r="L43" s="56">
        <f t="shared" si="3"/>
        <v>119116.13937182105</v>
      </c>
    </row>
    <row r="44" spans="1:12" ht="17.399999999999999" x14ac:dyDescent="0.75">
      <c r="A44" s="15" t="s">
        <v>21</v>
      </c>
      <c r="B44" s="84">
        <f>(D22)</f>
        <v>1152</v>
      </c>
      <c r="C44" s="85" t="s">
        <v>83</v>
      </c>
      <c r="D44" s="76"/>
      <c r="E44" s="76"/>
      <c r="F44" s="76"/>
      <c r="G44" s="88"/>
      <c r="H44" s="52">
        <v>23</v>
      </c>
      <c r="I44" s="54">
        <f t="shared" si="0"/>
        <v>657.60648818987033</v>
      </c>
      <c r="J44" s="55">
        <f t="shared" si="1"/>
        <v>496.31724738258788</v>
      </c>
      <c r="K44" s="54">
        <f t="shared" si="2"/>
        <v>161.28924080728243</v>
      </c>
      <c r="L44" s="56">
        <f t="shared" si="3"/>
        <v>118954.85013101377</v>
      </c>
    </row>
    <row r="45" spans="1:12" ht="17.399999999999999" x14ac:dyDescent="0.75">
      <c r="A45" s="15" t="s">
        <v>90</v>
      </c>
      <c r="B45" s="84">
        <f>(B43-B44)</f>
        <v>13248</v>
      </c>
      <c r="C45" s="85"/>
      <c r="D45" s="76"/>
      <c r="E45" s="89"/>
      <c r="F45" s="89"/>
      <c r="G45" s="90"/>
      <c r="H45" s="52">
        <v>24</v>
      </c>
      <c r="I45" s="54">
        <f t="shared" si="0"/>
        <v>657.60648818987033</v>
      </c>
      <c r="J45" s="55">
        <f t="shared" si="1"/>
        <v>495.64520887922419</v>
      </c>
      <c r="K45" s="54">
        <f t="shared" si="2"/>
        <v>161.96127931064609</v>
      </c>
      <c r="L45" s="56">
        <f t="shared" si="3"/>
        <v>118792.88885170312</v>
      </c>
    </row>
    <row r="46" spans="1:12" ht="17.7" thickBot="1" x14ac:dyDescent="0.8">
      <c r="A46" s="15" t="s">
        <v>91</v>
      </c>
      <c r="B46" s="84">
        <f>(B30)</f>
        <v>4600</v>
      </c>
      <c r="C46" s="85" t="s">
        <v>84</v>
      </c>
      <c r="D46" s="76"/>
      <c r="E46" s="91"/>
      <c r="F46" s="91"/>
      <c r="G46" s="90"/>
      <c r="H46" s="52">
        <v>25</v>
      </c>
      <c r="I46" s="54">
        <f t="shared" si="0"/>
        <v>657.60648818987033</v>
      </c>
      <c r="J46" s="55">
        <f t="shared" si="1"/>
        <v>494.97037021542974</v>
      </c>
      <c r="K46" s="54">
        <f t="shared" si="2"/>
        <v>162.63611797444045</v>
      </c>
      <c r="L46" s="56">
        <f t="shared" si="3"/>
        <v>118630.25273372867</v>
      </c>
    </row>
    <row r="47" spans="1:12" ht="17.399999999999999" x14ac:dyDescent="0.75">
      <c r="A47" s="15" t="s">
        <v>22</v>
      </c>
      <c r="B47" s="84">
        <f>(B45-B46)</f>
        <v>8648</v>
      </c>
      <c r="C47" s="85" t="s">
        <v>93</v>
      </c>
      <c r="D47" s="76"/>
      <c r="E47" s="92" t="s">
        <v>134</v>
      </c>
      <c r="F47" s="93" t="s">
        <v>131</v>
      </c>
      <c r="G47" s="90"/>
      <c r="H47" s="52">
        <v>26</v>
      </c>
      <c r="I47" s="54">
        <f t="shared" si="0"/>
        <v>657.60648818987033</v>
      </c>
      <c r="J47" s="55">
        <f t="shared" si="1"/>
        <v>494.29271972386965</v>
      </c>
      <c r="K47" s="54">
        <f t="shared" si="2"/>
        <v>163.3137684660006</v>
      </c>
      <c r="L47" s="56">
        <f t="shared" si="3"/>
        <v>118466.93896526267</v>
      </c>
    </row>
    <row r="48" spans="1:12" ht="17.399999999999999" x14ac:dyDescent="0.75">
      <c r="A48" s="15" t="s">
        <v>92</v>
      </c>
      <c r="B48" s="84">
        <f>E15</f>
        <v>7891.277858278444</v>
      </c>
      <c r="C48" s="94" t="s">
        <v>80</v>
      </c>
      <c r="D48" s="76"/>
      <c r="E48" s="95">
        <f>B49</f>
        <v>756.722141721556</v>
      </c>
      <c r="F48" s="96">
        <f>E48/E49</f>
        <v>1.3512895387884924E-2</v>
      </c>
      <c r="G48" s="90"/>
      <c r="H48" s="52">
        <v>27</v>
      </c>
      <c r="I48" s="54">
        <f t="shared" si="0"/>
        <v>657.60648818987033</v>
      </c>
      <c r="J48" s="55">
        <f t="shared" si="1"/>
        <v>493.61224568859461</v>
      </c>
      <c r="K48" s="54">
        <f t="shared" si="2"/>
        <v>163.99424250127564</v>
      </c>
      <c r="L48" s="56">
        <f t="shared" si="3"/>
        <v>118302.9447227614</v>
      </c>
    </row>
    <row r="49" spans="1:12" ht="17.399999999999999" x14ac:dyDescent="0.75">
      <c r="A49" s="97" t="s">
        <v>24</v>
      </c>
      <c r="B49" s="98">
        <f>(B47-B48)</f>
        <v>756.722141721556</v>
      </c>
      <c r="C49" s="99" t="s">
        <v>94</v>
      </c>
      <c r="D49" s="76"/>
      <c r="E49" s="100">
        <f>B19</f>
        <v>56000.000000000015</v>
      </c>
      <c r="F49" s="96"/>
      <c r="G49" s="90"/>
      <c r="H49" s="52">
        <v>28</v>
      </c>
      <c r="I49" s="54">
        <f t="shared" si="0"/>
        <v>657.60648818987033</v>
      </c>
      <c r="J49" s="55">
        <f t="shared" si="1"/>
        <v>492.92893634483931</v>
      </c>
      <c r="K49" s="54">
        <f t="shared" si="2"/>
        <v>164.67755184503091</v>
      </c>
      <c r="L49" s="56">
        <f t="shared" si="3"/>
        <v>118138.26717091637</v>
      </c>
    </row>
    <row r="50" spans="1:12" ht="17.7" thickBot="1" x14ac:dyDescent="0.8">
      <c r="A50" s="101"/>
      <c r="B50" s="102"/>
      <c r="C50" s="103"/>
      <c r="D50" s="104"/>
      <c r="E50" s="105"/>
      <c r="F50" s="106"/>
      <c r="G50" s="90"/>
      <c r="H50" s="52">
        <v>29</v>
      </c>
      <c r="I50" s="54">
        <f t="shared" si="0"/>
        <v>657.60648818987033</v>
      </c>
      <c r="J50" s="55">
        <f t="shared" si="1"/>
        <v>492.24277987881845</v>
      </c>
      <c r="K50" s="54">
        <f t="shared" si="2"/>
        <v>165.36370831105191</v>
      </c>
      <c r="L50" s="56">
        <f t="shared" si="3"/>
        <v>117972.90346260532</v>
      </c>
    </row>
    <row r="51" spans="1:12" ht="15.3" x14ac:dyDescent="0.55000000000000004">
      <c r="A51" s="101"/>
      <c r="B51" s="102"/>
      <c r="C51" s="103"/>
      <c r="D51" s="104"/>
      <c r="E51" s="107"/>
      <c r="F51" s="108"/>
      <c r="G51" s="88"/>
      <c r="H51" s="52">
        <v>30</v>
      </c>
      <c r="I51" s="54">
        <f t="shared" si="0"/>
        <v>657.60648818987033</v>
      </c>
      <c r="J51" s="55">
        <f t="shared" si="1"/>
        <v>491.55376442752231</v>
      </c>
      <c r="K51" s="54">
        <f t="shared" si="2"/>
        <v>166.05272376234797</v>
      </c>
      <c r="L51" s="56">
        <f t="shared" si="3"/>
        <v>117806.85073884297</v>
      </c>
    </row>
    <row r="52" spans="1:12" ht="15.3" x14ac:dyDescent="0.55000000000000004">
      <c r="A52" s="101"/>
      <c r="B52" s="102"/>
      <c r="C52" s="103"/>
      <c r="D52" s="104"/>
      <c r="E52" s="107"/>
      <c r="F52" s="108"/>
      <c r="G52" s="88"/>
      <c r="H52" s="52">
        <v>31</v>
      </c>
      <c r="I52" s="54">
        <f t="shared" si="0"/>
        <v>657.60648818987033</v>
      </c>
      <c r="J52" s="55">
        <f t="shared" si="1"/>
        <v>490.86187807851252</v>
      </c>
      <c r="K52" s="54">
        <f t="shared" si="2"/>
        <v>166.74461011135773</v>
      </c>
      <c r="L52" s="56">
        <f t="shared" si="3"/>
        <v>117640.10612873161</v>
      </c>
    </row>
    <row r="53" spans="1:12" ht="15" x14ac:dyDescent="0.5">
      <c r="A53" s="109"/>
      <c r="B53" s="110"/>
      <c r="C53" s="104"/>
      <c r="D53" s="104"/>
      <c r="E53" s="76"/>
      <c r="F53" s="76"/>
      <c r="G53" s="88"/>
      <c r="H53" s="52">
        <v>32</v>
      </c>
      <c r="I53" s="54">
        <f t="shared" si="0"/>
        <v>657.60648818987033</v>
      </c>
      <c r="J53" s="55">
        <f t="shared" si="1"/>
        <v>490.16710886971521</v>
      </c>
      <c r="K53" s="54">
        <f t="shared" si="2"/>
        <v>167.43937932015507</v>
      </c>
      <c r="L53" s="56">
        <f t="shared" si="3"/>
        <v>117472.66674941145</v>
      </c>
    </row>
    <row r="54" spans="1:12" ht="15" x14ac:dyDescent="0.5">
      <c r="A54" s="111" t="s">
        <v>65</v>
      </c>
      <c r="B54" s="3" t="s">
        <v>68</v>
      </c>
      <c r="C54" s="4"/>
      <c r="D54" s="4"/>
      <c r="E54" s="4"/>
      <c r="F54" s="4"/>
      <c r="G54" s="112"/>
      <c r="H54" s="52">
        <v>33</v>
      </c>
      <c r="I54" s="54">
        <f t="shared" si="0"/>
        <v>657.60648818987033</v>
      </c>
      <c r="J54" s="55">
        <f t="shared" si="1"/>
        <v>489.46944478921461</v>
      </c>
      <c r="K54" s="54">
        <f t="shared" si="2"/>
        <v>168.13704340065573</v>
      </c>
      <c r="L54" s="56">
        <f t="shared" si="3"/>
        <v>117304.5297060108</v>
      </c>
    </row>
    <row r="55" spans="1:12" ht="15" x14ac:dyDescent="0.5">
      <c r="A55" s="80"/>
      <c r="B55" s="11"/>
      <c r="C55" s="12"/>
      <c r="D55" s="12"/>
      <c r="E55" s="113"/>
      <c r="F55" s="113"/>
      <c r="G55" s="112"/>
      <c r="H55" s="52">
        <v>34</v>
      </c>
      <c r="I55" s="54">
        <f t="shared" si="0"/>
        <v>657.60648818987033</v>
      </c>
      <c r="J55" s="55">
        <f t="shared" si="1"/>
        <v>488.76887377504511</v>
      </c>
      <c r="K55" s="54">
        <f t="shared" si="2"/>
        <v>168.83761441482511</v>
      </c>
      <c r="L55" s="56">
        <f t="shared" si="3"/>
        <v>117135.69209159598</v>
      </c>
    </row>
    <row r="56" spans="1:12" ht="17.399999999999999" x14ac:dyDescent="0.75">
      <c r="A56" s="15" t="s">
        <v>22</v>
      </c>
      <c r="B56" s="84">
        <f>(B47)</f>
        <v>8648</v>
      </c>
      <c r="C56" s="16" t="s">
        <v>93</v>
      </c>
      <c r="D56" s="19"/>
      <c r="E56" s="114"/>
      <c r="F56" s="113"/>
      <c r="G56" s="83"/>
      <c r="H56" s="52">
        <v>35</v>
      </c>
      <c r="I56" s="54">
        <f t="shared" si="0"/>
        <v>657.60648818987033</v>
      </c>
      <c r="J56" s="55">
        <f t="shared" si="1"/>
        <v>488.0653837149834</v>
      </c>
      <c r="K56" s="54">
        <f t="shared" si="2"/>
        <v>169.54110447488688</v>
      </c>
      <c r="L56" s="56">
        <f t="shared" si="3"/>
        <v>116966.15098712109</v>
      </c>
    </row>
    <row r="57" spans="1:12" ht="17.399999999999999" x14ac:dyDescent="0.75">
      <c r="A57" s="15" t="s">
        <v>23</v>
      </c>
      <c r="B57" s="84">
        <f>(E13)</f>
        <v>6125</v>
      </c>
      <c r="C57" s="16" t="s">
        <v>77</v>
      </c>
      <c r="D57" s="115" t="s">
        <v>59</v>
      </c>
      <c r="E57" s="116" t="s">
        <v>60</v>
      </c>
      <c r="F57" s="117"/>
      <c r="G57" s="112"/>
      <c r="H57" s="52">
        <v>36</v>
      </c>
      <c r="I57" s="54">
        <f t="shared" si="0"/>
        <v>657.60648818987033</v>
      </c>
      <c r="J57" s="55">
        <f t="shared" si="1"/>
        <v>487.35896244633796</v>
      </c>
      <c r="K57" s="54">
        <f t="shared" si="2"/>
        <v>170.24752574353224</v>
      </c>
      <c r="L57" s="56">
        <f t="shared" si="3"/>
        <v>116795.90346137756</v>
      </c>
    </row>
    <row r="58" spans="1:12" ht="17.399999999999999" x14ac:dyDescent="0.75">
      <c r="A58" s="15" t="s">
        <v>25</v>
      </c>
      <c r="B58" s="84">
        <f>E60</f>
        <v>5192.727272727273</v>
      </c>
      <c r="C58" s="16" t="s">
        <v>95</v>
      </c>
      <c r="D58" s="118" t="s">
        <v>145</v>
      </c>
      <c r="E58" s="119">
        <f>(B10)</f>
        <v>142800</v>
      </c>
      <c r="F58" s="120" t="s">
        <v>76</v>
      </c>
      <c r="G58" s="112"/>
      <c r="H58" s="52">
        <v>37</v>
      </c>
      <c r="I58" s="54">
        <f t="shared" si="0"/>
        <v>657.60648818987033</v>
      </c>
      <c r="J58" s="55">
        <f t="shared" si="1"/>
        <v>486.64959775573999</v>
      </c>
      <c r="K58" s="54">
        <f t="shared" si="2"/>
        <v>170.95689043413026</v>
      </c>
      <c r="L58" s="56">
        <f t="shared" si="3"/>
        <v>116624.94657094343</v>
      </c>
    </row>
    <row r="59" spans="1:12" ht="17.399999999999999" x14ac:dyDescent="0.75">
      <c r="A59" s="15" t="s">
        <v>26</v>
      </c>
      <c r="B59" s="121">
        <f>(B56-B57-B58)</f>
        <v>-2669.727272727273</v>
      </c>
      <c r="C59" s="16"/>
      <c r="D59" s="118" t="s">
        <v>98</v>
      </c>
      <c r="E59" s="196">
        <v>27.5</v>
      </c>
      <c r="F59" s="120" t="s">
        <v>52</v>
      </c>
      <c r="G59" s="112"/>
      <c r="H59" s="52">
        <v>38</v>
      </c>
      <c r="I59" s="54">
        <f t="shared" si="0"/>
        <v>657.60648818987033</v>
      </c>
      <c r="J59" s="55">
        <f t="shared" si="1"/>
        <v>485.93727737893107</v>
      </c>
      <c r="K59" s="54">
        <f t="shared" si="2"/>
        <v>171.66921081093918</v>
      </c>
      <c r="L59" s="56">
        <f t="shared" si="3"/>
        <v>116453.27736013249</v>
      </c>
    </row>
    <row r="60" spans="1:12" ht="17.399999999999999" x14ac:dyDescent="0.75">
      <c r="A60" s="15" t="s">
        <v>27</v>
      </c>
      <c r="B60" s="122">
        <f>(C32)</f>
        <v>0.24</v>
      </c>
      <c r="C60" s="21" t="s">
        <v>85</v>
      </c>
      <c r="D60" s="123" t="s">
        <v>99</v>
      </c>
      <c r="E60" s="124">
        <f>(E58/E59)</f>
        <v>5192.727272727273</v>
      </c>
      <c r="F60" s="125" t="s">
        <v>95</v>
      </c>
      <c r="G60" s="112"/>
      <c r="H60" s="52">
        <v>39</v>
      </c>
      <c r="I60" s="54">
        <f t="shared" si="0"/>
        <v>657.60648818987033</v>
      </c>
      <c r="J60" s="55">
        <f t="shared" si="1"/>
        <v>485.22198900055213</v>
      </c>
      <c r="K60" s="54">
        <f t="shared" si="2"/>
        <v>172.38449918931806</v>
      </c>
      <c r="L60" s="56">
        <f t="shared" si="3"/>
        <v>116280.89286094318</v>
      </c>
    </row>
    <row r="61" spans="1:12" ht="17.399999999999999" x14ac:dyDescent="0.75">
      <c r="A61" s="15" t="s">
        <v>28</v>
      </c>
      <c r="B61" s="122"/>
      <c r="C61" s="16"/>
      <c r="D61" s="19"/>
      <c r="E61" s="114"/>
      <c r="F61" s="113"/>
      <c r="G61" s="112"/>
      <c r="H61" s="52">
        <v>40</v>
      </c>
      <c r="I61" s="54">
        <f t="shared" si="0"/>
        <v>657.60648818987033</v>
      </c>
      <c r="J61" s="55">
        <f t="shared" si="1"/>
        <v>484.50372025393006</v>
      </c>
      <c r="K61" s="54">
        <f t="shared" si="2"/>
        <v>173.10276793594025</v>
      </c>
      <c r="L61" s="56">
        <f t="shared" si="3"/>
        <v>116107.79009300724</v>
      </c>
    </row>
    <row r="62" spans="1:12" ht="17.399999999999999" x14ac:dyDescent="0.75">
      <c r="A62" s="15" t="s">
        <v>29</v>
      </c>
      <c r="B62" s="84">
        <f>(B59*B60)</f>
        <v>-640.73454545454547</v>
      </c>
      <c r="C62" s="16" t="s">
        <v>96</v>
      </c>
      <c r="D62" s="19"/>
      <c r="E62" s="19"/>
      <c r="F62" s="19"/>
      <c r="G62" s="112"/>
      <c r="H62" s="52">
        <v>41</v>
      </c>
      <c r="I62" s="54">
        <f t="shared" si="0"/>
        <v>657.60648818987033</v>
      </c>
      <c r="J62" s="55">
        <f t="shared" si="1"/>
        <v>483.78245872086364</v>
      </c>
      <c r="K62" s="54">
        <f t="shared" si="2"/>
        <v>173.82402946900669</v>
      </c>
      <c r="L62" s="56">
        <f t="shared" si="3"/>
        <v>115933.96606353823</v>
      </c>
    </row>
    <row r="63" spans="1:12" ht="17.399999999999999" x14ac:dyDescent="0.75">
      <c r="A63" s="15"/>
      <c r="B63" s="121"/>
      <c r="C63" s="16"/>
      <c r="D63" s="19"/>
      <c r="E63" s="19"/>
      <c r="F63" s="19"/>
      <c r="G63" s="83"/>
      <c r="H63" s="52">
        <v>42</v>
      </c>
      <c r="I63" s="54">
        <f t="shared" si="0"/>
        <v>657.60648818987033</v>
      </c>
      <c r="J63" s="55">
        <f t="shared" si="1"/>
        <v>483.0581919314094</v>
      </c>
      <c r="K63" s="54">
        <f t="shared" si="2"/>
        <v>174.54829625846088</v>
      </c>
      <c r="L63" s="56">
        <f t="shared" si="3"/>
        <v>115759.41776727977</v>
      </c>
    </row>
    <row r="64" spans="1:12" ht="17.399999999999999" x14ac:dyDescent="0.75">
      <c r="A64" s="15" t="s">
        <v>24</v>
      </c>
      <c r="B64" s="121">
        <f>(B49)</f>
        <v>756.722141721556</v>
      </c>
      <c r="C64" s="16" t="s">
        <v>94</v>
      </c>
      <c r="D64" s="19"/>
      <c r="E64" s="19"/>
      <c r="F64" s="19"/>
      <c r="G64" s="126"/>
      <c r="H64" s="52">
        <v>43</v>
      </c>
      <c r="I64" s="54">
        <f t="shared" si="0"/>
        <v>657.60648818987033</v>
      </c>
      <c r="J64" s="55">
        <f t="shared" si="1"/>
        <v>482.3309073636658</v>
      </c>
      <c r="K64" s="54">
        <f t="shared" si="2"/>
        <v>175.27558082620448</v>
      </c>
      <c r="L64" s="56">
        <f t="shared" si="3"/>
        <v>115584.14218645357</v>
      </c>
    </row>
    <row r="65" spans="1:12" ht="17.399999999999999" x14ac:dyDescent="0.75">
      <c r="A65" s="15" t="s">
        <v>66</v>
      </c>
      <c r="B65" s="121">
        <f>(B62*-1)</f>
        <v>640.73454545454547</v>
      </c>
      <c r="C65" s="16" t="s">
        <v>96</v>
      </c>
      <c r="D65" s="19"/>
      <c r="E65" s="19"/>
      <c r="F65" s="19"/>
      <c r="G65" s="127"/>
      <c r="H65" s="52">
        <v>44</v>
      </c>
      <c r="I65" s="54">
        <f t="shared" si="0"/>
        <v>657.60648818987033</v>
      </c>
      <c r="J65" s="55">
        <f t="shared" si="1"/>
        <v>481.60059244355665</v>
      </c>
      <c r="K65" s="54">
        <f t="shared" si="2"/>
        <v>176.0058957463136</v>
      </c>
      <c r="L65" s="56">
        <f t="shared" si="3"/>
        <v>115408.13629070725</v>
      </c>
    </row>
    <row r="66" spans="1:12" ht="17.399999999999999" x14ac:dyDescent="0.75">
      <c r="A66" s="97" t="s">
        <v>30</v>
      </c>
      <c r="B66" s="128">
        <f>(B64+B65+1)</f>
        <v>1398.4566871761015</v>
      </c>
      <c r="C66" s="74" t="s">
        <v>97</v>
      </c>
      <c r="D66" s="129"/>
      <c r="E66" s="129"/>
      <c r="F66" s="129"/>
      <c r="G66" s="130"/>
      <c r="H66" s="52">
        <v>45</v>
      </c>
      <c r="I66" s="54">
        <f t="shared" si="0"/>
        <v>657.60648818987033</v>
      </c>
      <c r="J66" s="55">
        <f t="shared" si="1"/>
        <v>480.86723454461367</v>
      </c>
      <c r="K66" s="54">
        <f t="shared" si="2"/>
        <v>176.73925364525661</v>
      </c>
      <c r="L66" s="56">
        <f t="shared" si="3"/>
        <v>115231.39703706199</v>
      </c>
    </row>
    <row r="67" spans="1:12" ht="15" x14ac:dyDescent="0.5">
      <c r="A67" s="109"/>
      <c r="B67" s="131"/>
      <c r="C67" s="132"/>
      <c r="D67" s="132"/>
      <c r="E67" s="132"/>
      <c r="F67" s="132"/>
      <c r="G67" s="112"/>
      <c r="H67" s="52">
        <v>46</v>
      </c>
      <c r="I67" s="54">
        <f t="shared" si="0"/>
        <v>657.60648818987033</v>
      </c>
      <c r="J67" s="55">
        <f t="shared" si="1"/>
        <v>480.13082098775845</v>
      </c>
      <c r="K67" s="54">
        <f t="shared" si="2"/>
        <v>177.47566720211179</v>
      </c>
      <c r="L67" s="56">
        <f t="shared" si="3"/>
        <v>115053.92136985988</v>
      </c>
    </row>
    <row r="68" spans="1:12" ht="15" x14ac:dyDescent="0.5">
      <c r="A68" s="109"/>
      <c r="B68" s="131"/>
      <c r="C68" s="132"/>
      <c r="D68" s="132"/>
      <c r="E68" s="133" t="s">
        <v>135</v>
      </c>
      <c r="F68" s="134" t="s">
        <v>136</v>
      </c>
      <c r="G68" s="130"/>
      <c r="H68" s="52">
        <v>47</v>
      </c>
      <c r="I68" s="54">
        <f t="shared" si="0"/>
        <v>657.60648818987033</v>
      </c>
      <c r="J68" s="55">
        <f t="shared" si="1"/>
        <v>479.39133904108297</v>
      </c>
      <c r="K68" s="54">
        <f t="shared" si="2"/>
        <v>178.2151491487873</v>
      </c>
      <c r="L68" s="56">
        <f t="shared" si="3"/>
        <v>114875.70622071109</v>
      </c>
    </row>
    <row r="69" spans="1:12" ht="15" x14ac:dyDescent="0.5">
      <c r="A69" s="109"/>
      <c r="B69" s="131"/>
      <c r="C69" s="132"/>
      <c r="D69" s="132"/>
      <c r="E69" s="135">
        <f>B66</f>
        <v>1398.4566871761015</v>
      </c>
      <c r="F69" s="136">
        <f>E69/E70</f>
        <v>2.4972440842430377E-2</v>
      </c>
      <c r="G69" s="130"/>
      <c r="H69" s="52">
        <v>48</v>
      </c>
      <c r="I69" s="54">
        <f t="shared" si="0"/>
        <v>657.60648818987033</v>
      </c>
      <c r="J69" s="55">
        <f t="shared" si="1"/>
        <v>478.64877591962971</v>
      </c>
      <c r="K69" s="54">
        <f t="shared" si="2"/>
        <v>178.95771227024053</v>
      </c>
      <c r="L69" s="56">
        <f t="shared" si="3"/>
        <v>114696.74850844084</v>
      </c>
    </row>
    <row r="70" spans="1:12" ht="15" x14ac:dyDescent="0.5">
      <c r="A70" s="109"/>
      <c r="B70" s="131"/>
      <c r="C70" s="132"/>
      <c r="D70" s="132"/>
      <c r="E70" s="137">
        <f>B19</f>
        <v>56000.000000000015</v>
      </c>
      <c r="F70" s="138"/>
      <c r="G70" s="130"/>
      <c r="H70" s="52">
        <v>49</v>
      </c>
      <c r="I70" s="54">
        <f t="shared" si="0"/>
        <v>657.60648818987033</v>
      </c>
      <c r="J70" s="55">
        <f t="shared" si="1"/>
        <v>477.90311878517036</v>
      </c>
      <c r="K70" s="54">
        <f t="shared" si="2"/>
        <v>179.70336940469991</v>
      </c>
      <c r="L70" s="56">
        <f t="shared" si="3"/>
        <v>114517.04513903614</v>
      </c>
    </row>
    <row r="71" spans="1:12" ht="15" x14ac:dyDescent="0.5">
      <c r="A71" s="109"/>
      <c r="B71" s="131"/>
      <c r="C71" s="132"/>
      <c r="D71" s="132"/>
      <c r="E71" s="132"/>
      <c r="F71" s="132"/>
      <c r="G71" s="130"/>
      <c r="H71" s="52">
        <v>50</v>
      </c>
      <c r="I71" s="54">
        <f t="shared" si="0"/>
        <v>657.60648818987033</v>
      </c>
      <c r="J71" s="55">
        <f t="shared" si="1"/>
        <v>477.15435474598411</v>
      </c>
      <c r="K71" s="54">
        <f t="shared" si="2"/>
        <v>180.45213344388611</v>
      </c>
      <c r="L71" s="56">
        <f t="shared" si="3"/>
        <v>114336.59300559225</v>
      </c>
    </row>
    <row r="72" spans="1:12" ht="15" x14ac:dyDescent="0.5">
      <c r="A72" s="109"/>
      <c r="B72" s="131"/>
      <c r="C72" s="132"/>
      <c r="D72" s="132"/>
      <c r="E72" s="132"/>
      <c r="F72" s="132"/>
      <c r="G72" s="130"/>
      <c r="H72" s="52">
        <v>51</v>
      </c>
      <c r="I72" s="54">
        <f t="shared" si="0"/>
        <v>657.60648818987033</v>
      </c>
      <c r="J72" s="55">
        <f t="shared" si="1"/>
        <v>476.40247085663464</v>
      </c>
      <c r="K72" s="54">
        <f t="shared" si="2"/>
        <v>181.2040173332357</v>
      </c>
      <c r="L72" s="56">
        <f t="shared" si="3"/>
        <v>114155.38898825902</v>
      </c>
    </row>
    <row r="73" spans="1:12" ht="15" x14ac:dyDescent="0.5">
      <c r="A73" s="109"/>
      <c r="B73" s="131"/>
      <c r="C73" s="132"/>
      <c r="D73" s="132"/>
      <c r="E73" s="132"/>
      <c r="F73" s="132"/>
      <c r="G73" s="130"/>
      <c r="H73" s="52">
        <v>52</v>
      </c>
      <c r="I73" s="54">
        <f t="shared" si="0"/>
        <v>657.60648818987033</v>
      </c>
      <c r="J73" s="55">
        <f t="shared" si="1"/>
        <v>475.64745411774612</v>
      </c>
      <c r="K73" s="54">
        <f t="shared" si="2"/>
        <v>181.95903407212415</v>
      </c>
      <c r="L73" s="56">
        <f t="shared" si="3"/>
        <v>113973.4299541869</v>
      </c>
    </row>
    <row r="74" spans="1:12" ht="15" x14ac:dyDescent="0.5">
      <c r="A74" s="109"/>
      <c r="B74" s="131"/>
      <c r="C74" s="132"/>
      <c r="D74" s="132"/>
      <c r="E74" s="132"/>
      <c r="F74" s="132"/>
      <c r="G74" s="130"/>
      <c r="H74" s="52">
        <v>53</v>
      </c>
      <c r="I74" s="54">
        <f t="shared" si="0"/>
        <v>657.60648818987033</v>
      </c>
      <c r="J74" s="55">
        <f t="shared" si="1"/>
        <v>474.88929147577892</v>
      </c>
      <c r="K74" s="54">
        <f t="shared" si="2"/>
        <v>182.71719671409136</v>
      </c>
      <c r="L74" s="56">
        <f t="shared" si="3"/>
        <v>113790.71275747281</v>
      </c>
    </row>
    <row r="75" spans="1:12" ht="15" x14ac:dyDescent="0.5">
      <c r="A75" s="109"/>
      <c r="B75" s="131"/>
      <c r="C75" s="132"/>
      <c r="D75" s="132"/>
      <c r="E75" s="132"/>
      <c r="F75" s="132"/>
      <c r="G75" s="130"/>
      <c r="H75" s="52">
        <v>54</v>
      </c>
      <c r="I75" s="54">
        <f t="shared" si="0"/>
        <v>657.60648818987033</v>
      </c>
      <c r="J75" s="55">
        <f t="shared" si="1"/>
        <v>474.12796982280349</v>
      </c>
      <c r="K75" s="54">
        <f t="shared" si="2"/>
        <v>183.47851836706673</v>
      </c>
      <c r="L75" s="56">
        <f t="shared" si="3"/>
        <v>113607.23423910575</v>
      </c>
    </row>
    <row r="76" spans="1:12" ht="15" x14ac:dyDescent="0.5">
      <c r="A76" s="109"/>
      <c r="B76" s="131"/>
      <c r="C76" s="132"/>
      <c r="D76" s="132"/>
      <c r="E76" s="132"/>
      <c r="F76" s="132"/>
      <c r="G76" s="130"/>
      <c r="H76" s="52">
        <v>55</v>
      </c>
      <c r="I76" s="54">
        <f t="shared" si="0"/>
        <v>657.60648818987033</v>
      </c>
      <c r="J76" s="55">
        <f t="shared" si="1"/>
        <v>473.36347599627408</v>
      </c>
      <c r="K76" s="54">
        <f t="shared" si="2"/>
        <v>184.24301219359617</v>
      </c>
      <c r="L76" s="56">
        <f t="shared" si="3"/>
        <v>113422.99122691216</v>
      </c>
    </row>
    <row r="77" spans="1:12" ht="15" x14ac:dyDescent="0.5">
      <c r="A77" s="109"/>
      <c r="B77" s="131"/>
      <c r="C77" s="132"/>
      <c r="D77" s="132"/>
      <c r="E77" s="132"/>
      <c r="F77" s="132"/>
      <c r="G77" s="130"/>
      <c r="H77" s="52">
        <v>56</v>
      </c>
      <c r="I77" s="54">
        <f t="shared" si="0"/>
        <v>657.60648818987033</v>
      </c>
      <c r="J77" s="55">
        <f t="shared" si="1"/>
        <v>472.59579677880083</v>
      </c>
      <c r="K77" s="54">
        <f t="shared" si="2"/>
        <v>185.0106914110695</v>
      </c>
      <c r="L77" s="56">
        <f t="shared" si="3"/>
        <v>113237.98053550109</v>
      </c>
    </row>
    <row r="78" spans="1:12" ht="15" x14ac:dyDescent="0.5">
      <c r="A78" s="109"/>
      <c r="B78" s="131"/>
      <c r="C78" s="132"/>
      <c r="D78" s="132"/>
      <c r="E78" s="132"/>
      <c r="F78" s="132"/>
      <c r="G78" s="130"/>
      <c r="H78" s="52">
        <v>57</v>
      </c>
      <c r="I78" s="54">
        <f t="shared" si="0"/>
        <v>657.60648818987033</v>
      </c>
      <c r="J78" s="55">
        <f t="shared" si="1"/>
        <v>471.82491889792135</v>
      </c>
      <c r="K78" s="54">
        <f t="shared" si="2"/>
        <v>185.78156929194895</v>
      </c>
      <c r="L78" s="56">
        <f t="shared" si="3"/>
        <v>113052.19896620914</v>
      </c>
    </row>
    <row r="79" spans="1:12" ht="15" x14ac:dyDescent="0.5">
      <c r="A79" s="110"/>
      <c r="B79" s="139"/>
      <c r="C79" s="104"/>
      <c r="D79" s="104"/>
      <c r="E79" s="104"/>
      <c r="F79" s="104"/>
      <c r="G79" s="83"/>
      <c r="H79" s="52">
        <v>58</v>
      </c>
      <c r="I79" s="54">
        <f t="shared" si="0"/>
        <v>657.60648818987033</v>
      </c>
      <c r="J79" s="55">
        <f t="shared" si="1"/>
        <v>471.05082902587151</v>
      </c>
      <c r="K79" s="54">
        <f t="shared" si="2"/>
        <v>186.55565916399877</v>
      </c>
      <c r="L79" s="56">
        <f t="shared" si="3"/>
        <v>112865.64330704513</v>
      </c>
    </row>
    <row r="80" spans="1:12" ht="15" x14ac:dyDescent="0.5">
      <c r="A80" s="2" t="s">
        <v>67</v>
      </c>
      <c r="B80" s="140" t="s">
        <v>69</v>
      </c>
      <c r="C80" s="4" t="s">
        <v>70</v>
      </c>
      <c r="D80" s="4"/>
      <c r="E80" s="4"/>
      <c r="F80" s="4"/>
      <c r="G80" s="83"/>
      <c r="H80" s="52">
        <v>59</v>
      </c>
      <c r="I80" s="54">
        <f t="shared" si="0"/>
        <v>657.60648818987033</v>
      </c>
      <c r="J80" s="55">
        <f t="shared" si="1"/>
        <v>470.27351377935491</v>
      </c>
      <c r="K80" s="54">
        <f t="shared" si="2"/>
        <v>187.33297441051536</v>
      </c>
      <c r="L80" s="56">
        <f t="shared" si="3"/>
        <v>112678.31033263462</v>
      </c>
    </row>
    <row r="81" spans="1:12" ht="15" x14ac:dyDescent="0.5">
      <c r="A81" s="80"/>
      <c r="B81" s="141"/>
      <c r="C81" s="12"/>
      <c r="D81" s="12"/>
      <c r="E81" s="12"/>
      <c r="F81" s="12"/>
      <c r="G81" s="83"/>
      <c r="H81" s="52">
        <v>60</v>
      </c>
      <c r="I81" s="54">
        <f t="shared" si="0"/>
        <v>657.60648818987033</v>
      </c>
      <c r="J81" s="55">
        <f t="shared" si="1"/>
        <v>469.4929597193111</v>
      </c>
      <c r="K81" s="54">
        <f t="shared" si="2"/>
        <v>188.11352847055923</v>
      </c>
      <c r="L81" s="56">
        <f t="shared" si="3"/>
        <v>112490.19680416406</v>
      </c>
    </row>
    <row r="82" spans="1:12" ht="17.399999999999999" x14ac:dyDescent="0.75">
      <c r="A82" s="15" t="s">
        <v>101</v>
      </c>
      <c r="B82" s="84">
        <f>(B6)</f>
        <v>175000</v>
      </c>
      <c r="C82" s="16"/>
      <c r="D82" s="16"/>
      <c r="E82" s="16"/>
      <c r="F82" s="21"/>
      <c r="G82" s="83"/>
      <c r="H82" s="52">
        <v>61</v>
      </c>
      <c r="I82" s="54">
        <f t="shared" si="0"/>
        <v>657.60648818987033</v>
      </c>
      <c r="J82" s="55">
        <f t="shared" si="1"/>
        <v>468.70915335068372</v>
      </c>
      <c r="K82" s="54">
        <f t="shared" si="2"/>
        <v>188.89733483918653</v>
      </c>
      <c r="L82" s="56">
        <f t="shared" si="3"/>
        <v>112301.29946932488</v>
      </c>
    </row>
    <row r="83" spans="1:12" ht="17.399999999999999" x14ac:dyDescent="0.75">
      <c r="A83" s="15" t="s">
        <v>102</v>
      </c>
      <c r="B83" s="122">
        <f>(C34)</f>
        <v>0.03</v>
      </c>
      <c r="C83" s="16"/>
      <c r="D83" s="16"/>
      <c r="E83" s="16"/>
      <c r="F83" s="21"/>
      <c r="G83" s="83"/>
      <c r="H83" s="52">
        <v>62</v>
      </c>
      <c r="I83" s="54">
        <f t="shared" si="0"/>
        <v>657.60648818987033</v>
      </c>
      <c r="J83" s="55">
        <f t="shared" si="1"/>
        <v>467.92208112218714</v>
      </c>
      <c r="K83" s="54">
        <f t="shared" si="2"/>
        <v>189.68440706768314</v>
      </c>
      <c r="L83" s="56">
        <f t="shared" si="3"/>
        <v>112111.61506225719</v>
      </c>
    </row>
    <row r="84" spans="1:12" ht="17.399999999999999" x14ac:dyDescent="0.75">
      <c r="A84" s="15" t="s">
        <v>104</v>
      </c>
      <c r="B84" s="61">
        <v>5</v>
      </c>
      <c r="C84" s="16" t="s">
        <v>103</v>
      </c>
      <c r="D84" s="16"/>
      <c r="E84" s="16"/>
      <c r="F84" s="21"/>
      <c r="G84" s="83"/>
      <c r="H84" s="52">
        <v>63</v>
      </c>
      <c r="I84" s="54">
        <f t="shared" si="0"/>
        <v>657.60648818987033</v>
      </c>
      <c r="J84" s="55">
        <f t="shared" si="1"/>
        <v>467.13172942607173</v>
      </c>
      <c r="K84" s="54">
        <f t="shared" si="2"/>
        <v>190.47475876379849</v>
      </c>
      <c r="L84" s="56">
        <f t="shared" si="3"/>
        <v>111921.14030349339</v>
      </c>
    </row>
    <row r="85" spans="1:12" ht="17.399999999999999" x14ac:dyDescent="0.75">
      <c r="A85" s="142" t="s">
        <v>105</v>
      </c>
      <c r="B85" s="143">
        <f>-FV(B83,B84,0,B82,)</f>
        <v>202872.96300249998</v>
      </c>
      <c r="C85" s="21" t="s">
        <v>100</v>
      </c>
      <c r="D85" s="16" t="s">
        <v>114</v>
      </c>
      <c r="E85" s="16"/>
      <c r="F85" s="21"/>
      <c r="G85" s="83"/>
      <c r="H85" s="52">
        <v>64</v>
      </c>
      <c r="I85" s="54">
        <f t="shared" si="0"/>
        <v>657.60648818987033</v>
      </c>
      <c r="J85" s="55">
        <f t="shared" si="1"/>
        <v>466.33808459788929</v>
      </c>
      <c r="K85" s="54">
        <f t="shared" si="2"/>
        <v>191.26840359198098</v>
      </c>
      <c r="L85" s="56">
        <f t="shared" si="3"/>
        <v>111729.87189990141</v>
      </c>
    </row>
    <row r="86" spans="1:12" ht="17.399999999999999" x14ac:dyDescent="0.75">
      <c r="A86" s="15" t="s">
        <v>106</v>
      </c>
      <c r="B86" s="84">
        <f>(B85*C86)</f>
        <v>12172.377780149998</v>
      </c>
      <c r="C86" s="144">
        <f>C35</f>
        <v>0.06</v>
      </c>
      <c r="D86" s="16"/>
      <c r="E86" s="16"/>
      <c r="F86" s="21"/>
      <c r="G86" s="83"/>
      <c r="H86" s="52">
        <v>65</v>
      </c>
      <c r="I86" s="54">
        <f t="shared" si="0"/>
        <v>657.60648818987033</v>
      </c>
      <c r="J86" s="55">
        <f t="shared" si="1"/>
        <v>465.54113291625606</v>
      </c>
      <c r="K86" s="54">
        <f t="shared" si="2"/>
        <v>192.06535527361424</v>
      </c>
      <c r="L86" s="56">
        <f t="shared" si="3"/>
        <v>111537.80654462779</v>
      </c>
    </row>
    <row r="87" spans="1:12" ht="17.399999999999999" x14ac:dyDescent="0.75">
      <c r="A87" s="198" t="s">
        <v>31</v>
      </c>
      <c r="B87" s="84">
        <f>(B85-B86)</f>
        <v>190700.58522234997</v>
      </c>
      <c r="C87" s="16"/>
      <c r="D87" s="16"/>
      <c r="E87" s="16"/>
      <c r="F87" s="16"/>
      <c r="G87" s="83"/>
      <c r="H87" s="52">
        <v>66</v>
      </c>
      <c r="I87" s="54">
        <f t="shared" ref="I87:I150" si="4">PMT(H$14/H$15,H$13*H$15,-H$12)</f>
        <v>657.60648818987033</v>
      </c>
      <c r="J87" s="55">
        <f t="shared" ref="J87:J150" si="5">IPMT(H$14/H$15,H87,H$13*H$15,-H$12)</f>
        <v>464.74086060261601</v>
      </c>
      <c r="K87" s="54">
        <f t="shared" ref="K87:K150" si="6">PPMT(H$14/H$15,H87,H$13*H$15,-H$12)</f>
        <v>192.86562758725427</v>
      </c>
      <c r="L87" s="56">
        <f t="shared" ref="L87:L150" si="7">L86-K87</f>
        <v>111344.94091704054</v>
      </c>
    </row>
    <row r="88" spans="1:12" ht="17.399999999999999" x14ac:dyDescent="0.75">
      <c r="A88" s="15" t="s">
        <v>107</v>
      </c>
      <c r="B88" s="84">
        <f>(B8)</f>
        <v>178500</v>
      </c>
      <c r="C88" s="145" t="s">
        <v>47</v>
      </c>
      <c r="D88" s="146"/>
      <c r="E88" s="147">
        <f>E60</f>
        <v>5192.727272727273</v>
      </c>
      <c r="F88" s="148" t="s">
        <v>95</v>
      </c>
      <c r="G88" s="83"/>
      <c r="H88" s="52">
        <v>67</v>
      </c>
      <c r="I88" s="54">
        <f t="shared" si="4"/>
        <v>657.60648818987033</v>
      </c>
      <c r="J88" s="55">
        <f t="shared" si="5"/>
        <v>463.93725382100234</v>
      </c>
      <c r="K88" s="54">
        <f t="shared" si="6"/>
        <v>193.6692343688679</v>
      </c>
      <c r="L88" s="56">
        <f t="shared" si="7"/>
        <v>111151.27168267168</v>
      </c>
    </row>
    <row r="89" spans="1:12" ht="17.399999999999999" x14ac:dyDescent="0.75">
      <c r="A89" s="15" t="s">
        <v>32</v>
      </c>
      <c r="B89" s="84">
        <f>(B87 - B88)</f>
        <v>12200.585222349968</v>
      </c>
      <c r="C89" s="149" t="s">
        <v>48</v>
      </c>
      <c r="D89" s="150"/>
      <c r="E89" s="151">
        <f>(C33)</f>
        <v>10</v>
      </c>
      <c r="F89" s="152" t="s">
        <v>111</v>
      </c>
      <c r="G89" s="46"/>
      <c r="H89" s="52">
        <v>68</v>
      </c>
      <c r="I89" s="54">
        <f t="shared" si="4"/>
        <v>657.60648818987033</v>
      </c>
      <c r="J89" s="55">
        <f t="shared" si="5"/>
        <v>463.13029867779875</v>
      </c>
      <c r="K89" s="54">
        <f t="shared" si="6"/>
        <v>194.47618951207147</v>
      </c>
      <c r="L89" s="56">
        <f t="shared" si="7"/>
        <v>110956.7954931596</v>
      </c>
    </row>
    <row r="90" spans="1:12" ht="17.399999999999999" x14ac:dyDescent="0.75">
      <c r="A90" s="15" t="s">
        <v>33</v>
      </c>
      <c r="B90" s="203">
        <v>0.15</v>
      </c>
      <c r="C90" s="149" t="s">
        <v>49</v>
      </c>
      <c r="D90" s="150"/>
      <c r="E90" s="153">
        <f>(E88*E89)</f>
        <v>51927.272727272728</v>
      </c>
      <c r="F90" s="154"/>
      <c r="G90" s="46"/>
      <c r="H90" s="52">
        <v>69</v>
      </c>
      <c r="I90" s="54">
        <f t="shared" si="4"/>
        <v>657.60648818987033</v>
      </c>
      <c r="J90" s="55">
        <f t="shared" si="5"/>
        <v>462.31998122149844</v>
      </c>
      <c r="K90" s="54">
        <f t="shared" si="6"/>
        <v>195.28650696837181</v>
      </c>
      <c r="L90" s="56">
        <f t="shared" si="7"/>
        <v>110761.50898619123</v>
      </c>
    </row>
    <row r="91" spans="1:12" ht="17.399999999999999" x14ac:dyDescent="0.75">
      <c r="A91" s="198" t="s">
        <v>34</v>
      </c>
      <c r="B91" s="84">
        <f>B89*B90</f>
        <v>1830.0877833524951</v>
      </c>
      <c r="C91" s="149" t="s">
        <v>50</v>
      </c>
      <c r="D91" s="150"/>
      <c r="E91" s="155">
        <v>0.25</v>
      </c>
      <c r="F91" s="154"/>
      <c r="G91" s="112"/>
      <c r="H91" s="52">
        <v>70</v>
      </c>
      <c r="I91" s="54">
        <f t="shared" si="4"/>
        <v>657.60648818987033</v>
      </c>
      <c r="J91" s="55">
        <f t="shared" si="5"/>
        <v>461.50628744246364</v>
      </c>
      <c r="K91" s="54">
        <f t="shared" si="6"/>
        <v>196.10020074740666</v>
      </c>
      <c r="L91" s="56">
        <f t="shared" si="7"/>
        <v>110565.40878544383</v>
      </c>
    </row>
    <row r="92" spans="1:12" ht="17.399999999999999" x14ac:dyDescent="0.75">
      <c r="A92" s="15" t="s">
        <v>35</v>
      </c>
      <c r="B92" s="84">
        <f>+E92</f>
        <v>12981.818181818182</v>
      </c>
      <c r="C92" s="156" t="s">
        <v>51</v>
      </c>
      <c r="D92" s="157"/>
      <c r="E92" s="158">
        <f>E90*0.25</f>
        <v>12981.818181818182</v>
      </c>
      <c r="F92" s="159"/>
      <c r="G92" s="46"/>
      <c r="H92" s="52">
        <v>71</v>
      </c>
      <c r="I92" s="54">
        <f t="shared" si="4"/>
        <v>657.60648818987033</v>
      </c>
      <c r="J92" s="55">
        <f t="shared" si="5"/>
        <v>460.68920327268273</v>
      </c>
      <c r="K92" s="54">
        <f t="shared" si="6"/>
        <v>196.91728491718752</v>
      </c>
      <c r="L92" s="56">
        <f t="shared" si="7"/>
        <v>110368.49150052664</v>
      </c>
    </row>
    <row r="93" spans="1:12" ht="17.399999999999999" x14ac:dyDescent="0.75">
      <c r="A93" s="197" t="s">
        <v>108</v>
      </c>
      <c r="B93" s="143">
        <f>B91+B92</f>
        <v>14811.905965170678</v>
      </c>
      <c r="C93" s="16"/>
      <c r="D93" s="16"/>
      <c r="E93" s="16"/>
      <c r="F93" s="21"/>
      <c r="G93" s="83"/>
      <c r="H93" s="52">
        <v>72</v>
      </c>
      <c r="I93" s="54">
        <f t="shared" si="4"/>
        <v>657.60648818987033</v>
      </c>
      <c r="J93" s="55">
        <f t="shared" si="5"/>
        <v>459.86871458552775</v>
      </c>
      <c r="K93" s="54">
        <f t="shared" si="6"/>
        <v>197.73777360434244</v>
      </c>
      <c r="L93" s="56">
        <f t="shared" si="7"/>
        <v>110170.7537269223</v>
      </c>
    </row>
    <row r="94" spans="1:12" ht="17.399999999999999" x14ac:dyDescent="0.75">
      <c r="A94" s="15"/>
      <c r="B94" s="84"/>
      <c r="C94" s="16"/>
      <c r="D94" s="16"/>
      <c r="E94" s="16"/>
      <c r="F94" s="16"/>
      <c r="G94" s="83"/>
      <c r="H94" s="52">
        <v>73</v>
      </c>
      <c r="I94" s="54">
        <f t="shared" si="4"/>
        <v>657.60648818987033</v>
      </c>
      <c r="J94" s="55">
        <f t="shared" si="5"/>
        <v>459.04480719550969</v>
      </c>
      <c r="K94" s="54">
        <f t="shared" si="6"/>
        <v>198.56168099436056</v>
      </c>
      <c r="L94" s="56">
        <f t="shared" si="7"/>
        <v>109972.19204592794</v>
      </c>
    </row>
    <row r="95" spans="1:12" ht="17.399999999999999" x14ac:dyDescent="0.75">
      <c r="A95" s="15" t="s">
        <v>36</v>
      </c>
      <c r="B95" s="84">
        <f>(B85)</f>
        <v>202872.96300249998</v>
      </c>
      <c r="C95" s="16" t="s">
        <v>100</v>
      </c>
      <c r="D95" s="16"/>
      <c r="E95" s="16"/>
      <c r="F95" s="16"/>
      <c r="G95" s="83"/>
      <c r="H95" s="52">
        <v>74</v>
      </c>
      <c r="I95" s="54">
        <f t="shared" si="4"/>
        <v>657.60648818987033</v>
      </c>
      <c r="J95" s="55">
        <f t="shared" si="5"/>
        <v>458.21746685803322</v>
      </c>
      <c r="K95" s="54">
        <f t="shared" si="6"/>
        <v>199.38902133183703</v>
      </c>
      <c r="L95" s="56">
        <f t="shared" si="7"/>
        <v>109772.8030245961</v>
      </c>
    </row>
    <row r="96" spans="1:12" ht="17.399999999999999" x14ac:dyDescent="0.75">
      <c r="A96" s="15" t="s">
        <v>37</v>
      </c>
      <c r="B96" s="160">
        <f>(B86)</f>
        <v>12172.377780149998</v>
      </c>
      <c r="C96" s="16" t="s">
        <v>87</v>
      </c>
      <c r="D96" s="16"/>
      <c r="E96" s="16"/>
      <c r="F96" s="16"/>
      <c r="G96" s="83"/>
      <c r="H96" s="52">
        <v>75</v>
      </c>
      <c r="I96" s="54">
        <f t="shared" si="4"/>
        <v>657.60648818987033</v>
      </c>
      <c r="J96" s="55">
        <f t="shared" si="5"/>
        <v>457.38667926915053</v>
      </c>
      <c r="K96" s="54">
        <f t="shared" si="6"/>
        <v>200.21980892071971</v>
      </c>
      <c r="L96" s="56">
        <f t="shared" si="7"/>
        <v>109572.58321567537</v>
      </c>
    </row>
    <row r="97" spans="1:12" ht="17.399999999999999" x14ac:dyDescent="0.75">
      <c r="A97" s="15" t="s">
        <v>119</v>
      </c>
      <c r="B97" s="161">
        <f>FV(B14/12,C33*12,E14/12,,)+B13</f>
        <v>99644.029002675787</v>
      </c>
      <c r="C97" s="16" t="s">
        <v>143</v>
      </c>
      <c r="D97" s="162"/>
      <c r="E97" s="16"/>
      <c r="F97" s="16"/>
      <c r="G97" s="83"/>
      <c r="H97" s="52">
        <v>76</v>
      </c>
      <c r="I97" s="54">
        <f t="shared" si="4"/>
        <v>657.60648818987033</v>
      </c>
      <c r="J97" s="55">
        <f t="shared" si="5"/>
        <v>456.55243006531424</v>
      </c>
      <c r="K97" s="54">
        <f t="shared" si="6"/>
        <v>201.05405812455604</v>
      </c>
      <c r="L97" s="56">
        <f t="shared" si="7"/>
        <v>109371.52915755082</v>
      </c>
    </row>
    <row r="98" spans="1:12" ht="17.399999999999999" x14ac:dyDescent="0.75">
      <c r="A98" s="15" t="s">
        <v>38</v>
      </c>
      <c r="B98" s="160">
        <f>(B93)</f>
        <v>14811.905965170678</v>
      </c>
      <c r="C98" s="16" t="s">
        <v>109</v>
      </c>
      <c r="D98" s="162"/>
      <c r="E98" s="162"/>
      <c r="F98" s="16"/>
      <c r="G98" s="83"/>
      <c r="H98" s="52">
        <v>77</v>
      </c>
      <c r="I98" s="54">
        <f t="shared" si="4"/>
        <v>657.60648818987033</v>
      </c>
      <c r="J98" s="55">
        <f t="shared" si="5"/>
        <v>455.7147048231285</v>
      </c>
      <c r="K98" s="54">
        <f t="shared" si="6"/>
        <v>201.89178336674169</v>
      </c>
      <c r="L98" s="56">
        <f t="shared" si="7"/>
        <v>109169.63737418408</v>
      </c>
    </row>
    <row r="99" spans="1:12" ht="17.399999999999999" x14ac:dyDescent="0.75">
      <c r="A99" s="197" t="s">
        <v>39</v>
      </c>
      <c r="B99" s="143">
        <f>(B95-B96-B97-B98)</f>
        <v>76244.650254503504</v>
      </c>
      <c r="C99" s="21" t="s">
        <v>110</v>
      </c>
      <c r="D99" s="163"/>
      <c r="E99" s="21"/>
      <c r="F99" s="21"/>
      <c r="G99" s="83"/>
      <c r="H99" s="52">
        <v>78</v>
      </c>
      <c r="I99" s="54">
        <f t="shared" si="4"/>
        <v>657.60648818987033</v>
      </c>
      <c r="J99" s="55">
        <f t="shared" si="5"/>
        <v>454.87348905910051</v>
      </c>
      <c r="K99" s="54">
        <f t="shared" si="6"/>
        <v>202.73299913076977</v>
      </c>
      <c r="L99" s="56">
        <f t="shared" si="7"/>
        <v>108966.90437505332</v>
      </c>
    </row>
    <row r="100" spans="1:12" ht="17.399999999999999" x14ac:dyDescent="0.75">
      <c r="A100" s="164"/>
      <c r="B100" s="128"/>
      <c r="C100" s="74"/>
      <c r="D100" s="74"/>
      <c r="E100" s="74"/>
      <c r="F100" s="74"/>
      <c r="G100" s="83"/>
      <c r="H100" s="52">
        <v>79</v>
      </c>
      <c r="I100" s="54">
        <f t="shared" si="4"/>
        <v>657.60648818987033</v>
      </c>
      <c r="J100" s="55">
        <f t="shared" si="5"/>
        <v>454.02876822938896</v>
      </c>
      <c r="K100" s="54">
        <f t="shared" si="6"/>
        <v>203.57771996048132</v>
      </c>
      <c r="L100" s="56">
        <f t="shared" si="7"/>
        <v>108763.32665509284</v>
      </c>
    </row>
    <row r="101" spans="1:12" ht="15" x14ac:dyDescent="0.5">
      <c r="A101" s="91"/>
      <c r="B101" s="165"/>
      <c r="C101" s="132"/>
      <c r="D101" s="132"/>
      <c r="E101" s="132"/>
      <c r="F101" s="132"/>
      <c r="G101" s="83"/>
      <c r="H101" s="52">
        <v>80</v>
      </c>
      <c r="I101" s="54">
        <f t="shared" si="4"/>
        <v>657.60648818987033</v>
      </c>
      <c r="J101" s="55">
        <f t="shared" si="5"/>
        <v>453.1805277295536</v>
      </c>
      <c r="K101" s="54">
        <f t="shared" si="6"/>
        <v>204.4259604603167</v>
      </c>
      <c r="L101" s="56">
        <f t="shared" si="7"/>
        <v>108558.90069463252</v>
      </c>
    </row>
    <row r="102" spans="1:12" ht="15" x14ac:dyDescent="0.5">
      <c r="A102" s="109"/>
      <c r="B102" s="165"/>
      <c r="C102" s="132"/>
      <c r="D102" s="132"/>
      <c r="E102" s="132"/>
      <c r="F102" s="132"/>
      <c r="G102" s="83"/>
      <c r="H102" s="52">
        <v>81</v>
      </c>
      <c r="I102" s="54">
        <f t="shared" si="4"/>
        <v>657.60648818987033</v>
      </c>
      <c r="J102" s="55">
        <f t="shared" si="5"/>
        <v>452.32875289430223</v>
      </c>
      <c r="K102" s="54">
        <f t="shared" si="6"/>
        <v>205.27773529556799</v>
      </c>
      <c r="L102" s="56">
        <f t="shared" si="7"/>
        <v>108353.62295933695</v>
      </c>
    </row>
    <row r="103" spans="1:12" ht="15" x14ac:dyDescent="0.5">
      <c r="A103" s="109"/>
      <c r="B103" s="166"/>
      <c r="C103" s="132"/>
      <c r="D103" s="132"/>
      <c r="E103" s="132"/>
      <c r="F103" s="132"/>
      <c r="G103" s="83"/>
      <c r="H103" s="52">
        <v>82</v>
      </c>
      <c r="I103" s="54">
        <f t="shared" si="4"/>
        <v>657.60648818987033</v>
      </c>
      <c r="J103" s="55">
        <f t="shared" si="5"/>
        <v>451.47342899723742</v>
      </c>
      <c r="K103" s="54">
        <f t="shared" si="6"/>
        <v>206.13305919263289</v>
      </c>
      <c r="L103" s="56">
        <f t="shared" si="7"/>
        <v>108147.48990014431</v>
      </c>
    </row>
    <row r="104" spans="1:12" ht="15" x14ac:dyDescent="0.5">
      <c r="A104" s="109"/>
      <c r="B104" s="165"/>
      <c r="C104" s="132"/>
      <c r="D104" s="132"/>
      <c r="E104" s="132"/>
      <c r="F104" s="132"/>
      <c r="G104" s="83"/>
      <c r="H104" s="52">
        <v>83</v>
      </c>
      <c r="I104" s="54">
        <f t="shared" si="4"/>
        <v>657.60648818987033</v>
      </c>
      <c r="J104" s="55">
        <f t="shared" si="5"/>
        <v>450.61454125060146</v>
      </c>
      <c r="K104" s="54">
        <f t="shared" si="6"/>
        <v>206.99194693926884</v>
      </c>
      <c r="L104" s="56">
        <f t="shared" si="7"/>
        <v>107940.49795320505</v>
      </c>
    </row>
    <row r="105" spans="1:12" ht="15" x14ac:dyDescent="0.5">
      <c r="A105" s="110"/>
      <c r="B105" s="107"/>
      <c r="C105" s="104"/>
      <c r="D105" s="104"/>
      <c r="E105" s="104"/>
      <c r="F105" s="104"/>
      <c r="G105" s="83"/>
      <c r="H105" s="52">
        <v>84</v>
      </c>
      <c r="I105" s="54">
        <f t="shared" si="4"/>
        <v>657.60648818987033</v>
      </c>
      <c r="J105" s="55">
        <f t="shared" si="5"/>
        <v>449.75207480502115</v>
      </c>
      <c r="K105" s="54">
        <f t="shared" si="6"/>
        <v>207.85441338484912</v>
      </c>
      <c r="L105" s="56">
        <f t="shared" si="7"/>
        <v>107732.6435398202</v>
      </c>
    </row>
    <row r="106" spans="1:12" ht="15" x14ac:dyDescent="0.5">
      <c r="A106" s="2" t="s">
        <v>71</v>
      </c>
      <c r="B106" s="167" t="s">
        <v>72</v>
      </c>
      <c r="C106" s="4"/>
      <c r="D106" s="5"/>
      <c r="E106" s="76"/>
      <c r="F106" s="76"/>
      <c r="G106" s="83"/>
      <c r="H106" s="52">
        <v>85</v>
      </c>
      <c r="I106" s="54">
        <f t="shared" si="4"/>
        <v>657.60648818987033</v>
      </c>
      <c r="J106" s="55">
        <f t="shared" si="5"/>
        <v>448.88601474925099</v>
      </c>
      <c r="K106" s="54">
        <f t="shared" si="6"/>
        <v>208.72047344061929</v>
      </c>
      <c r="L106" s="56">
        <f t="shared" si="7"/>
        <v>107523.92306637958</v>
      </c>
    </row>
    <row r="107" spans="1:12" ht="15" x14ac:dyDescent="0.5">
      <c r="A107" s="80"/>
      <c r="B107" s="141"/>
      <c r="C107" s="12"/>
      <c r="D107" s="13"/>
      <c r="E107" s="76"/>
      <c r="F107" s="76"/>
      <c r="G107" s="83"/>
      <c r="H107" s="52">
        <v>86</v>
      </c>
      <c r="I107" s="54">
        <f t="shared" si="4"/>
        <v>657.60648818987033</v>
      </c>
      <c r="J107" s="55">
        <f t="shared" si="5"/>
        <v>448.01634610991505</v>
      </c>
      <c r="K107" s="54">
        <f t="shared" si="6"/>
        <v>209.59014207995523</v>
      </c>
      <c r="L107" s="56">
        <f t="shared" si="7"/>
        <v>107314.33292429963</v>
      </c>
    </row>
    <row r="108" spans="1:12" ht="17.399999999999999" x14ac:dyDescent="0.75">
      <c r="A108" s="15" t="s">
        <v>40</v>
      </c>
      <c r="B108" s="84">
        <f>(B66)</f>
        <v>1398.4566871761015</v>
      </c>
      <c r="C108" s="16" t="s">
        <v>97</v>
      </c>
      <c r="D108" s="20"/>
      <c r="E108" s="76"/>
      <c r="F108" s="76"/>
      <c r="G108" s="83"/>
      <c r="H108" s="52">
        <v>87</v>
      </c>
      <c r="I108" s="54">
        <f t="shared" si="4"/>
        <v>657.60648818987033</v>
      </c>
      <c r="J108" s="55">
        <f t="shared" si="5"/>
        <v>447.14305385124857</v>
      </c>
      <c r="K108" s="54">
        <f t="shared" si="6"/>
        <v>210.46343433862168</v>
      </c>
      <c r="L108" s="56">
        <f t="shared" si="7"/>
        <v>107103.869489961</v>
      </c>
    </row>
    <row r="109" spans="1:12" ht="17.399999999999999" x14ac:dyDescent="0.75">
      <c r="A109" s="15" t="s">
        <v>41</v>
      </c>
      <c r="B109" s="122">
        <v>0.02</v>
      </c>
      <c r="C109" s="16" t="s">
        <v>88</v>
      </c>
      <c r="D109" s="20"/>
      <c r="E109" s="76"/>
      <c r="F109" s="76"/>
      <c r="G109" s="83"/>
      <c r="H109" s="52">
        <v>88</v>
      </c>
      <c r="I109" s="54">
        <f t="shared" si="4"/>
        <v>657.60648818987033</v>
      </c>
      <c r="J109" s="55">
        <f t="shared" si="5"/>
        <v>446.26612287483766</v>
      </c>
      <c r="K109" s="54">
        <f t="shared" si="6"/>
        <v>211.34036531503264</v>
      </c>
      <c r="L109" s="56">
        <f t="shared" si="7"/>
        <v>106892.52912464597</v>
      </c>
    </row>
    <row r="110" spans="1:12" ht="17.399999999999999" x14ac:dyDescent="0.75">
      <c r="A110" s="15" t="s">
        <v>42</v>
      </c>
      <c r="B110" s="61">
        <f>(C33)</f>
        <v>10</v>
      </c>
      <c r="C110" s="16" t="s">
        <v>111</v>
      </c>
      <c r="D110" s="85" t="s">
        <v>112</v>
      </c>
      <c r="E110" s="76"/>
      <c r="F110" s="76"/>
      <c r="G110" s="46"/>
      <c r="H110" s="52">
        <v>89</v>
      </c>
      <c r="I110" s="54">
        <f t="shared" si="4"/>
        <v>657.60648818987033</v>
      </c>
      <c r="J110" s="55">
        <f t="shared" si="5"/>
        <v>445.38553801935836</v>
      </c>
      <c r="K110" s="54">
        <f t="shared" si="6"/>
        <v>212.22095017051191</v>
      </c>
      <c r="L110" s="56">
        <f t="shared" si="7"/>
        <v>106680.30817447546</v>
      </c>
    </row>
    <row r="111" spans="1:12" ht="17.399999999999999" x14ac:dyDescent="0.75">
      <c r="A111" s="197" t="s">
        <v>43</v>
      </c>
      <c r="B111" s="143">
        <f>FV(B109,B110,-(B108))</f>
        <v>15312.710554795989</v>
      </c>
      <c r="C111" s="21"/>
      <c r="D111" s="20"/>
      <c r="E111" s="76"/>
      <c r="F111" s="76"/>
      <c r="G111" s="46"/>
      <c r="H111" s="52">
        <v>90</v>
      </c>
      <c r="I111" s="54">
        <f t="shared" si="4"/>
        <v>657.60648818987033</v>
      </c>
      <c r="J111" s="55">
        <f t="shared" si="5"/>
        <v>444.5012840603145</v>
      </c>
      <c r="K111" s="54">
        <f t="shared" si="6"/>
        <v>213.10520412955574</v>
      </c>
      <c r="L111" s="56">
        <f t="shared" si="7"/>
        <v>106467.2029703459</v>
      </c>
    </row>
    <row r="112" spans="1:12" ht="17.399999999999999" x14ac:dyDescent="0.75">
      <c r="A112" s="15" t="s">
        <v>44</v>
      </c>
      <c r="B112" s="84">
        <f>(B99)</f>
        <v>76244.650254503504</v>
      </c>
      <c r="C112" s="16" t="s">
        <v>110</v>
      </c>
      <c r="D112" s="20"/>
      <c r="E112" s="76"/>
      <c r="F112" s="76"/>
      <c r="G112" s="46"/>
      <c r="H112" s="52">
        <v>91</v>
      </c>
      <c r="I112" s="54">
        <f t="shared" si="4"/>
        <v>657.60648818987033</v>
      </c>
      <c r="J112" s="55">
        <f t="shared" si="5"/>
        <v>443.61334570977476</v>
      </c>
      <c r="K112" s="54">
        <f t="shared" si="6"/>
        <v>213.99314248009549</v>
      </c>
      <c r="L112" s="56">
        <f t="shared" si="7"/>
        <v>106253.20982786581</v>
      </c>
    </row>
    <row r="113" spans="1:12" ht="17.399999999999999" x14ac:dyDescent="0.75">
      <c r="A113" s="197" t="s">
        <v>56</v>
      </c>
      <c r="B113" s="143">
        <f>SUM(B111,B112)</f>
        <v>91557.360809299498</v>
      </c>
      <c r="C113" s="21"/>
      <c r="D113" s="20"/>
      <c r="E113" s="76"/>
      <c r="F113" s="76"/>
      <c r="G113" s="46"/>
      <c r="H113" s="52">
        <v>92</v>
      </c>
      <c r="I113" s="54">
        <f t="shared" si="4"/>
        <v>657.60648818987033</v>
      </c>
      <c r="J113" s="55">
        <f t="shared" si="5"/>
        <v>442.72170761610766</v>
      </c>
      <c r="K113" s="54">
        <f t="shared" si="6"/>
        <v>214.88478057376264</v>
      </c>
      <c r="L113" s="56">
        <f t="shared" si="7"/>
        <v>106038.32504729205</v>
      </c>
    </row>
    <row r="114" spans="1:12" ht="17.399999999999999" x14ac:dyDescent="0.75">
      <c r="A114" s="142"/>
      <c r="B114" s="143"/>
      <c r="C114" s="21"/>
      <c r="D114" s="20"/>
      <c r="E114" s="76"/>
      <c r="F114" s="76"/>
      <c r="G114" s="46"/>
      <c r="H114" s="52">
        <v>93</v>
      </c>
      <c r="I114" s="54">
        <f t="shared" si="4"/>
        <v>657.60648818987033</v>
      </c>
      <c r="J114" s="55">
        <f t="shared" si="5"/>
        <v>441.82635436371697</v>
      </c>
      <c r="K114" s="54">
        <f t="shared" si="6"/>
        <v>215.78013382615333</v>
      </c>
      <c r="L114" s="56">
        <f t="shared" si="7"/>
        <v>105822.5449134659</v>
      </c>
    </row>
    <row r="115" spans="1:12" ht="17.399999999999999" x14ac:dyDescent="0.75">
      <c r="A115" s="15" t="s">
        <v>6</v>
      </c>
      <c r="B115" s="84">
        <f>(B19)</f>
        <v>56000.000000000015</v>
      </c>
      <c r="C115" s="16" t="s">
        <v>81</v>
      </c>
      <c r="D115" s="20"/>
      <c r="E115" s="76"/>
      <c r="F115" s="76"/>
      <c r="G115" s="46"/>
      <c r="H115" s="52">
        <v>94</v>
      </c>
      <c r="I115" s="54">
        <f t="shared" si="4"/>
        <v>657.60648818987033</v>
      </c>
      <c r="J115" s="55">
        <f t="shared" si="5"/>
        <v>440.92727047277464</v>
      </c>
      <c r="K115" s="54">
        <f t="shared" si="6"/>
        <v>216.67921771709561</v>
      </c>
      <c r="L115" s="56">
        <f t="shared" si="7"/>
        <v>105605.8656957488</v>
      </c>
    </row>
    <row r="116" spans="1:12" ht="17.399999999999999" x14ac:dyDescent="0.75">
      <c r="A116" s="15" t="s">
        <v>42</v>
      </c>
      <c r="B116" s="61">
        <f>(C33)</f>
        <v>10</v>
      </c>
      <c r="C116" s="16" t="s">
        <v>113</v>
      </c>
      <c r="D116" s="20"/>
      <c r="E116" s="76"/>
      <c r="F116" s="76"/>
      <c r="G116" s="46"/>
      <c r="H116" s="52">
        <v>95</v>
      </c>
      <c r="I116" s="54">
        <f t="shared" si="4"/>
        <v>657.60648818987033</v>
      </c>
      <c r="J116" s="55">
        <f t="shared" si="5"/>
        <v>440.0244403989534</v>
      </c>
      <c r="K116" s="54">
        <f t="shared" si="6"/>
        <v>217.58204779091687</v>
      </c>
      <c r="L116" s="56">
        <f t="shared" si="7"/>
        <v>105388.28364795788</v>
      </c>
    </row>
    <row r="117" spans="1:12" ht="17.399999999999999" x14ac:dyDescent="0.75">
      <c r="A117" s="168"/>
      <c r="B117" s="169"/>
      <c r="C117" s="21"/>
      <c r="D117" s="20"/>
      <c r="E117" s="76"/>
      <c r="F117" s="76"/>
      <c r="G117" s="46"/>
      <c r="H117" s="52">
        <v>96</v>
      </c>
      <c r="I117" s="54">
        <f t="shared" si="4"/>
        <v>657.60648818987033</v>
      </c>
      <c r="J117" s="55">
        <f t="shared" si="5"/>
        <v>439.11784853315794</v>
      </c>
      <c r="K117" s="54">
        <f t="shared" si="6"/>
        <v>218.48863965671228</v>
      </c>
      <c r="L117" s="56">
        <f t="shared" si="7"/>
        <v>105169.79500830117</v>
      </c>
    </row>
    <row r="118" spans="1:12" ht="22.8" x14ac:dyDescent="0.95">
      <c r="A118" s="199" t="s">
        <v>45</v>
      </c>
      <c r="B118" s="201">
        <f>RATE(B116,,-(B115),B113)</f>
        <v>5.038986780186927E-2</v>
      </c>
      <c r="C118" s="21"/>
      <c r="D118" s="85" t="s">
        <v>114</v>
      </c>
      <c r="E118" s="76"/>
      <c r="F118" s="76"/>
      <c r="G118" s="46"/>
      <c r="H118" s="52">
        <v>97</v>
      </c>
      <c r="I118" s="54">
        <f t="shared" si="4"/>
        <v>657.60648818987033</v>
      </c>
      <c r="J118" s="55">
        <f t="shared" si="5"/>
        <v>438.20747920125501</v>
      </c>
      <c r="K118" s="54">
        <f t="shared" si="6"/>
        <v>219.39900898861529</v>
      </c>
      <c r="L118" s="56">
        <f t="shared" si="7"/>
        <v>104950.39599931255</v>
      </c>
    </row>
    <row r="119" spans="1:12" ht="17.399999999999999" x14ac:dyDescent="0.75">
      <c r="A119" s="200" t="s">
        <v>46</v>
      </c>
      <c r="B119" s="202"/>
      <c r="C119" s="74"/>
      <c r="D119" s="170"/>
      <c r="E119" s="76"/>
      <c r="F119" s="76"/>
      <c r="G119" s="46"/>
      <c r="H119" s="52">
        <v>98</v>
      </c>
      <c r="I119" s="54">
        <f t="shared" si="4"/>
        <v>657.60648818987033</v>
      </c>
      <c r="J119" s="55">
        <f t="shared" si="5"/>
        <v>437.2933166638025</v>
      </c>
      <c r="K119" s="54">
        <f t="shared" si="6"/>
        <v>220.31317152606783</v>
      </c>
      <c r="L119" s="56">
        <f t="shared" si="7"/>
        <v>104730.08282778648</v>
      </c>
    </row>
    <row r="120" spans="1:12" x14ac:dyDescent="0.65">
      <c r="G120" s="46"/>
      <c r="H120" s="52">
        <v>99</v>
      </c>
      <c r="I120" s="54">
        <f t="shared" si="4"/>
        <v>657.60648818987033</v>
      </c>
      <c r="J120" s="55">
        <f t="shared" si="5"/>
        <v>436.37534511577718</v>
      </c>
      <c r="K120" s="54">
        <f t="shared" si="6"/>
        <v>221.23114307409313</v>
      </c>
      <c r="L120" s="56">
        <f t="shared" si="7"/>
        <v>104508.85168471238</v>
      </c>
    </row>
    <row r="121" spans="1:12" x14ac:dyDescent="0.65">
      <c r="G121" s="46"/>
      <c r="H121" s="52">
        <v>100</v>
      </c>
      <c r="I121" s="54">
        <f t="shared" si="4"/>
        <v>657.60648818987033</v>
      </c>
      <c r="J121" s="55">
        <f t="shared" si="5"/>
        <v>435.45354868630176</v>
      </c>
      <c r="K121" s="54">
        <f t="shared" si="6"/>
        <v>222.15293950356852</v>
      </c>
      <c r="L121" s="56">
        <f t="shared" si="7"/>
        <v>104286.69874520882</v>
      </c>
    </row>
    <row r="122" spans="1:12" x14ac:dyDescent="0.65">
      <c r="G122" s="46"/>
      <c r="H122" s="52">
        <v>101</v>
      </c>
      <c r="I122" s="54">
        <f t="shared" si="4"/>
        <v>657.60648818987033</v>
      </c>
      <c r="J122" s="55">
        <f t="shared" si="5"/>
        <v>434.52791143837027</v>
      </c>
      <c r="K122" s="54">
        <f t="shared" si="6"/>
        <v>223.07857675150007</v>
      </c>
      <c r="L122" s="56">
        <f t="shared" si="7"/>
        <v>104063.62016845732</v>
      </c>
    </row>
    <row r="123" spans="1:12" x14ac:dyDescent="0.65">
      <c r="G123" s="46"/>
      <c r="H123" s="52">
        <v>102</v>
      </c>
      <c r="I123" s="54">
        <f t="shared" si="4"/>
        <v>657.60648818987033</v>
      </c>
      <c r="J123" s="55">
        <f t="shared" si="5"/>
        <v>433.59841736857231</v>
      </c>
      <c r="K123" s="54">
        <f t="shared" si="6"/>
        <v>224.00807082129799</v>
      </c>
      <c r="L123" s="56">
        <f t="shared" si="7"/>
        <v>103839.61209763603</v>
      </c>
    </row>
    <row r="124" spans="1:12" x14ac:dyDescent="0.65">
      <c r="G124" s="46"/>
      <c r="H124" s="52">
        <v>103</v>
      </c>
      <c r="I124" s="54">
        <f t="shared" si="4"/>
        <v>657.60648818987033</v>
      </c>
      <c r="J124" s="55">
        <f t="shared" si="5"/>
        <v>432.66505040681693</v>
      </c>
      <c r="K124" s="54">
        <f t="shared" si="6"/>
        <v>224.9414377830534</v>
      </c>
      <c r="L124" s="56">
        <f t="shared" si="7"/>
        <v>103614.67065985297</v>
      </c>
    </row>
    <row r="125" spans="1:12" x14ac:dyDescent="0.65">
      <c r="G125" s="46"/>
      <c r="H125" s="52">
        <v>104</v>
      </c>
      <c r="I125" s="54">
        <f t="shared" si="4"/>
        <v>657.60648818987033</v>
      </c>
      <c r="J125" s="55">
        <f t="shared" si="5"/>
        <v>431.72779441605422</v>
      </c>
      <c r="K125" s="54">
        <f t="shared" si="6"/>
        <v>225.87869377381608</v>
      </c>
      <c r="L125" s="56">
        <f t="shared" si="7"/>
        <v>103388.79196607915</v>
      </c>
    </row>
    <row r="126" spans="1:12" x14ac:dyDescent="0.65">
      <c r="G126" s="46"/>
      <c r="H126" s="52">
        <v>105</v>
      </c>
      <c r="I126" s="54">
        <f t="shared" si="4"/>
        <v>657.60648818987033</v>
      </c>
      <c r="J126" s="55">
        <f t="shared" si="5"/>
        <v>430.78663319199666</v>
      </c>
      <c r="K126" s="54">
        <f t="shared" si="6"/>
        <v>226.81985499787365</v>
      </c>
      <c r="L126" s="56">
        <f t="shared" si="7"/>
        <v>103161.97211108128</v>
      </c>
    </row>
    <row r="127" spans="1:12" x14ac:dyDescent="0.65">
      <c r="G127" s="46"/>
      <c r="H127" s="52">
        <v>106</v>
      </c>
      <c r="I127" s="54">
        <f t="shared" si="4"/>
        <v>657.60648818987033</v>
      </c>
      <c r="J127" s="55">
        <f t="shared" si="5"/>
        <v>429.84155046283877</v>
      </c>
      <c r="K127" s="54">
        <f t="shared" si="6"/>
        <v>227.76493772703148</v>
      </c>
      <c r="L127" s="56">
        <f t="shared" si="7"/>
        <v>102934.20717335425</v>
      </c>
    </row>
    <row r="128" spans="1:12" x14ac:dyDescent="0.65">
      <c r="G128" s="46"/>
      <c r="H128" s="52">
        <v>107</v>
      </c>
      <c r="I128" s="54">
        <f t="shared" si="4"/>
        <v>657.60648818987033</v>
      </c>
      <c r="J128" s="55">
        <f t="shared" si="5"/>
        <v>428.89252988897618</v>
      </c>
      <c r="K128" s="54">
        <f t="shared" si="6"/>
        <v>228.71395830089409</v>
      </c>
      <c r="L128" s="56">
        <f t="shared" si="7"/>
        <v>102705.49321505336</v>
      </c>
    </row>
    <row r="129" spans="7:12" x14ac:dyDescent="0.65">
      <c r="G129" s="46"/>
      <c r="H129" s="52">
        <v>108</v>
      </c>
      <c r="I129" s="54">
        <f t="shared" si="4"/>
        <v>657.60648818987033</v>
      </c>
      <c r="J129" s="55">
        <f t="shared" si="5"/>
        <v>427.93955506272238</v>
      </c>
      <c r="K129" s="54">
        <f t="shared" si="6"/>
        <v>229.66693312714784</v>
      </c>
      <c r="L129" s="56">
        <f t="shared" si="7"/>
        <v>102475.8262819262</v>
      </c>
    </row>
    <row r="130" spans="7:12" x14ac:dyDescent="0.65">
      <c r="G130" s="46"/>
      <c r="H130" s="52">
        <v>109</v>
      </c>
      <c r="I130" s="54">
        <f t="shared" si="4"/>
        <v>657.60648818987033</v>
      </c>
      <c r="J130" s="55">
        <f t="shared" si="5"/>
        <v>426.98260950802609</v>
      </c>
      <c r="K130" s="54">
        <f t="shared" si="6"/>
        <v>230.62387868184427</v>
      </c>
      <c r="L130" s="56">
        <f t="shared" si="7"/>
        <v>102245.20240324436</v>
      </c>
    </row>
    <row r="131" spans="7:12" x14ac:dyDescent="0.65">
      <c r="G131" s="46"/>
      <c r="H131" s="52">
        <v>110</v>
      </c>
      <c r="I131" s="54">
        <f t="shared" si="4"/>
        <v>657.60648818987033</v>
      </c>
      <c r="J131" s="55">
        <f t="shared" si="5"/>
        <v>426.02167668018495</v>
      </c>
      <c r="K131" s="54">
        <f t="shared" si="6"/>
        <v>231.58481150968532</v>
      </c>
      <c r="L131" s="56">
        <f t="shared" si="7"/>
        <v>102013.61759173467</v>
      </c>
    </row>
    <row r="132" spans="7:12" x14ac:dyDescent="0.65">
      <c r="G132" s="46"/>
      <c r="H132" s="52">
        <v>111</v>
      </c>
      <c r="I132" s="54">
        <f t="shared" si="4"/>
        <v>657.60648818987033</v>
      </c>
      <c r="J132" s="55">
        <f t="shared" si="5"/>
        <v>425.05673996556129</v>
      </c>
      <c r="K132" s="54">
        <f t="shared" si="6"/>
        <v>232.54974822430898</v>
      </c>
      <c r="L132" s="56">
        <f t="shared" si="7"/>
        <v>101781.06784351036</v>
      </c>
    </row>
    <row r="133" spans="7:12" x14ac:dyDescent="0.65">
      <c r="G133" s="46"/>
      <c r="H133" s="52">
        <v>112</v>
      </c>
      <c r="I133" s="54">
        <f t="shared" si="4"/>
        <v>657.60648818987033</v>
      </c>
      <c r="J133" s="55">
        <f t="shared" si="5"/>
        <v>424.08778268129333</v>
      </c>
      <c r="K133" s="54">
        <f t="shared" si="6"/>
        <v>233.51870550857697</v>
      </c>
      <c r="L133" s="56">
        <f t="shared" si="7"/>
        <v>101547.54913800179</v>
      </c>
    </row>
    <row r="134" spans="7:12" x14ac:dyDescent="0.65">
      <c r="G134" s="46"/>
      <c r="H134" s="52">
        <v>113</v>
      </c>
      <c r="I134" s="54">
        <f t="shared" si="4"/>
        <v>657.60648818987033</v>
      </c>
      <c r="J134" s="55">
        <f t="shared" si="5"/>
        <v>423.11478807500765</v>
      </c>
      <c r="K134" s="54">
        <f t="shared" si="6"/>
        <v>234.49170011486262</v>
      </c>
      <c r="L134" s="56">
        <f t="shared" si="7"/>
        <v>101313.05743788694</v>
      </c>
    </row>
    <row r="135" spans="7:12" x14ac:dyDescent="0.65">
      <c r="G135" s="46"/>
      <c r="H135" s="52">
        <v>114</v>
      </c>
      <c r="I135" s="54">
        <f t="shared" si="4"/>
        <v>657.60648818987033</v>
      </c>
      <c r="J135" s="55">
        <f t="shared" si="5"/>
        <v>422.13773932452904</v>
      </c>
      <c r="K135" s="54">
        <f t="shared" si="6"/>
        <v>235.4687488653413</v>
      </c>
      <c r="L135" s="56">
        <f t="shared" si="7"/>
        <v>101077.58868902159</v>
      </c>
    </row>
    <row r="136" spans="7:12" x14ac:dyDescent="0.65">
      <c r="G136" s="46"/>
      <c r="H136" s="52">
        <v>115</v>
      </c>
      <c r="I136" s="54">
        <f t="shared" si="4"/>
        <v>657.60648818987033</v>
      </c>
      <c r="J136" s="55">
        <f t="shared" si="5"/>
        <v>421.15661953759013</v>
      </c>
      <c r="K136" s="54">
        <f t="shared" si="6"/>
        <v>236.44986865228017</v>
      </c>
      <c r="L136" s="56">
        <f t="shared" si="7"/>
        <v>100841.13882036931</v>
      </c>
    </row>
    <row r="137" spans="7:12" x14ac:dyDescent="0.65">
      <c r="G137" s="46"/>
      <c r="H137" s="52">
        <v>116</v>
      </c>
      <c r="I137" s="54">
        <f t="shared" si="4"/>
        <v>657.60648818987033</v>
      </c>
      <c r="J137" s="55">
        <f t="shared" si="5"/>
        <v>420.17141175153887</v>
      </c>
      <c r="K137" s="54">
        <f t="shared" si="6"/>
        <v>237.43507643833135</v>
      </c>
      <c r="L137" s="56">
        <f t="shared" si="7"/>
        <v>100603.70374393098</v>
      </c>
    </row>
    <row r="138" spans="7:12" x14ac:dyDescent="0.65">
      <c r="G138" s="46"/>
      <c r="H138" s="52">
        <v>117</v>
      </c>
      <c r="I138" s="54">
        <f t="shared" si="4"/>
        <v>657.60648818987033</v>
      </c>
      <c r="J138" s="55">
        <f t="shared" si="5"/>
        <v>419.18209893304589</v>
      </c>
      <c r="K138" s="54">
        <f t="shared" si="6"/>
        <v>238.42438925682436</v>
      </c>
      <c r="L138" s="56">
        <f t="shared" si="7"/>
        <v>100365.27935467416</v>
      </c>
    </row>
    <row r="139" spans="7:12" x14ac:dyDescent="0.65">
      <c r="G139" s="46"/>
      <c r="H139" s="52">
        <v>118</v>
      </c>
      <c r="I139" s="54">
        <f t="shared" si="4"/>
        <v>657.60648818987033</v>
      </c>
      <c r="J139" s="55">
        <f t="shared" si="5"/>
        <v>418.18866397780903</v>
      </c>
      <c r="K139" s="54">
        <f t="shared" si="6"/>
        <v>239.41782421206116</v>
      </c>
      <c r="L139" s="56">
        <f t="shared" si="7"/>
        <v>100125.86153046211</v>
      </c>
    </row>
    <row r="140" spans="7:12" x14ac:dyDescent="0.65">
      <c r="G140" s="46"/>
      <c r="H140" s="52">
        <v>119</v>
      </c>
      <c r="I140" s="54">
        <f t="shared" si="4"/>
        <v>657.60648818987033</v>
      </c>
      <c r="J140" s="55">
        <f t="shared" si="5"/>
        <v>417.19108971025878</v>
      </c>
      <c r="K140" s="54">
        <f t="shared" si="6"/>
        <v>240.41539847961144</v>
      </c>
      <c r="L140" s="56">
        <f t="shared" si="7"/>
        <v>99885.446131982491</v>
      </c>
    </row>
    <row r="141" spans="7:12" x14ac:dyDescent="0.65">
      <c r="G141" s="46"/>
      <c r="H141" s="52">
        <v>120</v>
      </c>
      <c r="I141" s="54">
        <f t="shared" si="4"/>
        <v>657.60648818987033</v>
      </c>
      <c r="J141" s="55">
        <f t="shared" si="5"/>
        <v>416.18935888326041</v>
      </c>
      <c r="K141" s="54">
        <f t="shared" si="6"/>
        <v>241.41712930660981</v>
      </c>
      <c r="L141" s="56">
        <f t="shared" si="7"/>
        <v>99644.029002675888</v>
      </c>
    </row>
    <row r="142" spans="7:12" x14ac:dyDescent="0.65">
      <c r="G142" s="46"/>
      <c r="H142" s="52">
        <v>121</v>
      </c>
      <c r="I142" s="54">
        <f t="shared" si="4"/>
        <v>657.60648818987033</v>
      </c>
      <c r="J142" s="55">
        <f t="shared" si="5"/>
        <v>415.18345417781626</v>
      </c>
      <c r="K142" s="54">
        <f t="shared" si="6"/>
        <v>242.42303401205402</v>
      </c>
      <c r="L142" s="56">
        <f t="shared" si="7"/>
        <v>99401.605968663833</v>
      </c>
    </row>
    <row r="143" spans="7:12" x14ac:dyDescent="0.65">
      <c r="G143" s="46"/>
      <c r="H143" s="52">
        <v>122</v>
      </c>
      <c r="I143" s="54">
        <f t="shared" si="4"/>
        <v>657.60648818987033</v>
      </c>
      <c r="J143" s="55">
        <f t="shared" si="5"/>
        <v>414.17335820276611</v>
      </c>
      <c r="K143" s="54">
        <f t="shared" si="6"/>
        <v>243.43312998710425</v>
      </c>
      <c r="L143" s="56">
        <f t="shared" si="7"/>
        <v>99158.172838676735</v>
      </c>
    </row>
    <row r="144" spans="7:12" x14ac:dyDescent="0.65">
      <c r="G144" s="46"/>
      <c r="H144" s="52">
        <v>123</v>
      </c>
      <c r="I144" s="54">
        <f t="shared" si="4"/>
        <v>657.60648818987033</v>
      </c>
      <c r="J144" s="55">
        <f t="shared" si="5"/>
        <v>413.15905349448644</v>
      </c>
      <c r="K144" s="54">
        <f t="shared" si="6"/>
        <v>244.44743469538383</v>
      </c>
      <c r="L144" s="56">
        <f t="shared" si="7"/>
        <v>98913.725403981356</v>
      </c>
    </row>
    <row r="145" spans="7:12" x14ac:dyDescent="0.65">
      <c r="G145" s="46"/>
      <c r="H145" s="52">
        <v>124</v>
      </c>
      <c r="I145" s="54">
        <f t="shared" si="4"/>
        <v>657.60648818987033</v>
      </c>
      <c r="J145" s="55">
        <f t="shared" si="5"/>
        <v>412.14052251658904</v>
      </c>
      <c r="K145" s="54">
        <f t="shared" si="6"/>
        <v>245.46596567328126</v>
      </c>
      <c r="L145" s="56">
        <f t="shared" si="7"/>
        <v>98668.259438308072</v>
      </c>
    </row>
    <row r="146" spans="7:12" x14ac:dyDescent="0.65">
      <c r="G146" s="46"/>
      <c r="H146" s="52">
        <v>125</v>
      </c>
      <c r="I146" s="54">
        <f t="shared" si="4"/>
        <v>657.60648818987033</v>
      </c>
      <c r="J146" s="55">
        <f t="shared" si="5"/>
        <v>411.11774765961695</v>
      </c>
      <c r="K146" s="54">
        <f t="shared" si="6"/>
        <v>246.4887405302533</v>
      </c>
      <c r="L146" s="56">
        <f t="shared" si="7"/>
        <v>98421.770697777814</v>
      </c>
    </row>
    <row r="147" spans="7:12" x14ac:dyDescent="0.65">
      <c r="G147" s="46"/>
      <c r="H147" s="52">
        <v>126</v>
      </c>
      <c r="I147" s="54">
        <f t="shared" si="4"/>
        <v>657.60648818987033</v>
      </c>
      <c r="J147" s="55">
        <f t="shared" si="5"/>
        <v>410.09071124074103</v>
      </c>
      <c r="K147" s="54">
        <f t="shared" si="6"/>
        <v>247.51577694912936</v>
      </c>
      <c r="L147" s="56">
        <f t="shared" si="7"/>
        <v>98174.25492082868</v>
      </c>
    </row>
    <row r="148" spans="7:12" x14ac:dyDescent="0.65">
      <c r="G148" s="46"/>
      <c r="H148" s="52">
        <v>127</v>
      </c>
      <c r="I148" s="54">
        <f t="shared" si="4"/>
        <v>657.60648818987033</v>
      </c>
      <c r="J148" s="55">
        <f t="shared" si="5"/>
        <v>409.05939550345289</v>
      </c>
      <c r="K148" s="54">
        <f t="shared" si="6"/>
        <v>248.54709268641739</v>
      </c>
      <c r="L148" s="56">
        <f t="shared" si="7"/>
        <v>97925.707828142258</v>
      </c>
    </row>
    <row r="149" spans="7:12" x14ac:dyDescent="0.65">
      <c r="G149" s="46"/>
      <c r="H149" s="52">
        <v>128</v>
      </c>
      <c r="I149" s="54">
        <f t="shared" si="4"/>
        <v>657.60648818987033</v>
      </c>
      <c r="J149" s="55">
        <f t="shared" si="5"/>
        <v>408.02378261725954</v>
      </c>
      <c r="K149" s="54">
        <f t="shared" si="6"/>
        <v>249.58270557261079</v>
      </c>
      <c r="L149" s="56">
        <f t="shared" si="7"/>
        <v>97676.125122569647</v>
      </c>
    </row>
    <row r="150" spans="7:12" x14ac:dyDescent="0.65">
      <c r="G150" s="46"/>
      <c r="H150" s="52">
        <v>129</v>
      </c>
      <c r="I150" s="54">
        <f t="shared" si="4"/>
        <v>657.60648818987033</v>
      </c>
      <c r="J150" s="55">
        <f t="shared" si="5"/>
        <v>406.98385467737364</v>
      </c>
      <c r="K150" s="54">
        <f t="shared" si="6"/>
        <v>250.62263351249666</v>
      </c>
      <c r="L150" s="56">
        <f t="shared" si="7"/>
        <v>97425.502489057151</v>
      </c>
    </row>
    <row r="151" spans="7:12" x14ac:dyDescent="0.65">
      <c r="G151" s="46"/>
      <c r="H151" s="52">
        <v>130</v>
      </c>
      <c r="I151" s="54">
        <f t="shared" ref="I151:I214" si="8">PMT(H$14/H$15,H$13*H$15,-H$12)</f>
        <v>657.60648818987033</v>
      </c>
      <c r="J151" s="55">
        <f t="shared" ref="J151:J214" si="9">IPMT(H$14/H$15,H151,H$13*H$15,-H$12)</f>
        <v>405.9395937044049</v>
      </c>
      <c r="K151" s="54">
        <f t="shared" ref="K151:K214" si="10">PPMT(H$14/H$15,H151,H$13*H$15,-H$12)</f>
        <v>251.66689448546538</v>
      </c>
      <c r="L151" s="56">
        <f t="shared" ref="L151:L214" si="11">L150-K151</f>
        <v>97173.83559457169</v>
      </c>
    </row>
    <row r="152" spans="7:12" x14ac:dyDescent="0.65">
      <c r="G152" s="46"/>
      <c r="H152" s="52">
        <v>131</v>
      </c>
      <c r="I152" s="54">
        <f t="shared" si="8"/>
        <v>657.60648818987033</v>
      </c>
      <c r="J152" s="55">
        <f t="shared" si="9"/>
        <v>404.89098164404885</v>
      </c>
      <c r="K152" s="54">
        <f t="shared" si="10"/>
        <v>252.71550654582151</v>
      </c>
      <c r="L152" s="56">
        <f t="shared" si="11"/>
        <v>96921.120088025869</v>
      </c>
    </row>
    <row r="153" spans="7:12" x14ac:dyDescent="0.65">
      <c r="G153" s="46"/>
      <c r="H153" s="52">
        <v>132</v>
      </c>
      <c r="I153" s="54">
        <f t="shared" si="8"/>
        <v>657.60648818987033</v>
      </c>
      <c r="J153" s="55">
        <f t="shared" si="9"/>
        <v>403.83800036677445</v>
      </c>
      <c r="K153" s="54">
        <f t="shared" si="10"/>
        <v>253.76848782309577</v>
      </c>
      <c r="L153" s="56">
        <f t="shared" si="11"/>
        <v>96667.351600202775</v>
      </c>
    </row>
    <row r="154" spans="7:12" x14ac:dyDescent="0.65">
      <c r="G154" s="46"/>
      <c r="H154" s="52">
        <v>133</v>
      </c>
      <c r="I154" s="54">
        <f t="shared" si="8"/>
        <v>657.60648818987033</v>
      </c>
      <c r="J154" s="55">
        <f t="shared" si="9"/>
        <v>402.78063166751161</v>
      </c>
      <c r="K154" s="54">
        <f t="shared" si="10"/>
        <v>254.82585652235866</v>
      </c>
      <c r="L154" s="56">
        <f t="shared" si="11"/>
        <v>96412.525743680424</v>
      </c>
    </row>
    <row r="155" spans="7:12" x14ac:dyDescent="0.65">
      <c r="G155" s="46"/>
      <c r="H155" s="52">
        <v>134</v>
      </c>
      <c r="I155" s="54">
        <f t="shared" si="8"/>
        <v>657.60648818987033</v>
      </c>
      <c r="J155" s="55">
        <f t="shared" si="9"/>
        <v>401.71885726533515</v>
      </c>
      <c r="K155" s="54">
        <f t="shared" si="10"/>
        <v>255.88763092453516</v>
      </c>
      <c r="L155" s="56">
        <f t="shared" si="11"/>
        <v>96156.638112755885</v>
      </c>
    </row>
    <row r="156" spans="7:12" x14ac:dyDescent="0.65">
      <c r="G156" s="46"/>
      <c r="H156" s="52">
        <v>135</v>
      </c>
      <c r="I156" s="54">
        <f t="shared" si="8"/>
        <v>657.60648818987033</v>
      </c>
      <c r="J156" s="55">
        <f t="shared" si="9"/>
        <v>400.65265880314951</v>
      </c>
      <c r="K156" s="54">
        <f t="shared" si="10"/>
        <v>256.95382938672066</v>
      </c>
      <c r="L156" s="56">
        <f t="shared" si="11"/>
        <v>95899.684283369163</v>
      </c>
    </row>
    <row r="157" spans="7:12" x14ac:dyDescent="0.65">
      <c r="G157" s="46"/>
      <c r="H157" s="52">
        <v>136</v>
      </c>
      <c r="I157" s="54">
        <f t="shared" si="8"/>
        <v>657.60648818987033</v>
      </c>
      <c r="J157" s="55">
        <f t="shared" si="9"/>
        <v>399.58201784737162</v>
      </c>
      <c r="K157" s="54">
        <f t="shared" si="10"/>
        <v>258.02447034249872</v>
      </c>
      <c r="L157" s="56">
        <f t="shared" si="11"/>
        <v>95641.659813026665</v>
      </c>
    </row>
    <row r="158" spans="7:12" x14ac:dyDescent="0.65">
      <c r="G158" s="46"/>
      <c r="H158" s="52">
        <v>137</v>
      </c>
      <c r="I158" s="54">
        <f t="shared" si="8"/>
        <v>657.60648818987033</v>
      </c>
      <c r="J158" s="55">
        <f t="shared" si="9"/>
        <v>398.50691588761123</v>
      </c>
      <c r="K158" s="54">
        <f t="shared" si="10"/>
        <v>259.09957230225911</v>
      </c>
      <c r="L158" s="56">
        <f t="shared" si="11"/>
        <v>95382.560240724401</v>
      </c>
    </row>
    <row r="159" spans="7:12" x14ac:dyDescent="0.65">
      <c r="G159" s="46"/>
      <c r="H159" s="52">
        <v>138</v>
      </c>
      <c r="I159" s="54">
        <f t="shared" si="8"/>
        <v>657.60648818987033</v>
      </c>
      <c r="J159" s="55">
        <f t="shared" si="9"/>
        <v>397.42733433635169</v>
      </c>
      <c r="K159" s="54">
        <f t="shared" si="10"/>
        <v>260.17915385351853</v>
      </c>
      <c r="L159" s="56">
        <f t="shared" si="11"/>
        <v>95122.381086870882</v>
      </c>
    </row>
    <row r="160" spans="7:12" x14ac:dyDescent="0.65">
      <c r="G160" s="46"/>
      <c r="H160" s="52">
        <v>139</v>
      </c>
      <c r="I160" s="54">
        <f t="shared" si="8"/>
        <v>657.60648818987033</v>
      </c>
      <c r="J160" s="55">
        <f t="shared" si="9"/>
        <v>396.34325452862873</v>
      </c>
      <c r="K160" s="54">
        <f t="shared" si="10"/>
        <v>261.26323366124154</v>
      </c>
      <c r="L160" s="56">
        <f t="shared" si="11"/>
        <v>94861.117853209638</v>
      </c>
    </row>
    <row r="161" spans="7:12" x14ac:dyDescent="0.65">
      <c r="G161" s="46"/>
      <c r="H161" s="52">
        <v>140</v>
      </c>
      <c r="I161" s="54">
        <f t="shared" si="8"/>
        <v>657.60648818987033</v>
      </c>
      <c r="J161" s="55">
        <f t="shared" si="9"/>
        <v>395.25465772170691</v>
      </c>
      <c r="K161" s="54">
        <f t="shared" si="10"/>
        <v>262.35183046816337</v>
      </c>
      <c r="L161" s="56">
        <f t="shared" si="11"/>
        <v>94598.766022741474</v>
      </c>
    </row>
    <row r="162" spans="7:12" x14ac:dyDescent="0.65">
      <c r="G162" s="46"/>
      <c r="H162" s="52">
        <v>141</v>
      </c>
      <c r="I162" s="54">
        <f t="shared" si="8"/>
        <v>657.60648818987033</v>
      </c>
      <c r="J162" s="55">
        <f t="shared" si="9"/>
        <v>394.1615250947562</v>
      </c>
      <c r="K162" s="54">
        <f t="shared" si="10"/>
        <v>263.44496309511408</v>
      </c>
      <c r="L162" s="56">
        <f t="shared" si="11"/>
        <v>94335.321059646361</v>
      </c>
    </row>
    <row r="163" spans="7:12" x14ac:dyDescent="0.65">
      <c r="G163" s="46"/>
      <c r="H163" s="52">
        <v>142</v>
      </c>
      <c r="I163" s="54">
        <f t="shared" si="8"/>
        <v>657.60648818987033</v>
      </c>
      <c r="J163" s="55">
        <f t="shared" si="9"/>
        <v>393.06383774852662</v>
      </c>
      <c r="K163" s="54">
        <f t="shared" si="10"/>
        <v>264.54265044134371</v>
      </c>
      <c r="L163" s="56">
        <f t="shared" si="11"/>
        <v>94070.778409205013</v>
      </c>
    </row>
    <row r="164" spans="7:12" x14ac:dyDescent="0.65">
      <c r="G164" s="46"/>
      <c r="H164" s="52">
        <v>143</v>
      </c>
      <c r="I164" s="54">
        <f t="shared" si="8"/>
        <v>657.60648818987033</v>
      </c>
      <c r="J164" s="55">
        <f t="shared" si="9"/>
        <v>391.96157670502095</v>
      </c>
      <c r="K164" s="54">
        <f t="shared" si="10"/>
        <v>265.64491148484927</v>
      </c>
      <c r="L164" s="56">
        <f t="shared" si="11"/>
        <v>93805.133497720162</v>
      </c>
    </row>
    <row r="165" spans="7:12" x14ac:dyDescent="0.65">
      <c r="G165" s="46"/>
      <c r="H165" s="52">
        <v>144</v>
      </c>
      <c r="I165" s="54">
        <f t="shared" si="8"/>
        <v>657.60648818987033</v>
      </c>
      <c r="J165" s="55">
        <f t="shared" si="9"/>
        <v>390.85472290716746</v>
      </c>
      <c r="K165" s="54">
        <f t="shared" si="10"/>
        <v>266.75176528270288</v>
      </c>
      <c r="L165" s="56">
        <f t="shared" si="11"/>
        <v>93538.381732437454</v>
      </c>
    </row>
    <row r="166" spans="7:12" x14ac:dyDescent="0.65">
      <c r="G166" s="46"/>
      <c r="H166" s="52">
        <v>145</v>
      </c>
      <c r="I166" s="54">
        <f t="shared" si="8"/>
        <v>657.60648818987033</v>
      </c>
      <c r="J166" s="55">
        <f t="shared" si="9"/>
        <v>389.74325721848953</v>
      </c>
      <c r="K166" s="54">
        <f t="shared" si="10"/>
        <v>267.86323097138074</v>
      </c>
      <c r="L166" s="56">
        <f t="shared" si="11"/>
        <v>93270.518501466067</v>
      </c>
    </row>
    <row r="167" spans="7:12" x14ac:dyDescent="0.65">
      <c r="G167" s="46"/>
      <c r="H167" s="52">
        <v>146</v>
      </c>
      <c r="I167" s="54">
        <f t="shared" si="8"/>
        <v>657.60648818987033</v>
      </c>
      <c r="J167" s="55">
        <f t="shared" si="9"/>
        <v>388.62716042277555</v>
      </c>
      <c r="K167" s="54">
        <f t="shared" si="10"/>
        <v>268.97932776709484</v>
      </c>
      <c r="L167" s="56">
        <f t="shared" si="11"/>
        <v>93001.53917369897</v>
      </c>
    </row>
    <row r="168" spans="7:12" x14ac:dyDescent="0.65">
      <c r="G168" s="46"/>
      <c r="H168" s="52">
        <v>147</v>
      </c>
      <c r="I168" s="54">
        <f t="shared" si="8"/>
        <v>657.60648818987033</v>
      </c>
      <c r="J168" s="55">
        <f t="shared" si="9"/>
        <v>387.50641322374594</v>
      </c>
      <c r="K168" s="54">
        <f t="shared" si="10"/>
        <v>270.1000749661244</v>
      </c>
      <c r="L168" s="56">
        <f t="shared" si="11"/>
        <v>92731.439098732852</v>
      </c>
    </row>
    <row r="169" spans="7:12" x14ac:dyDescent="0.65">
      <c r="G169" s="46"/>
      <c r="H169" s="52">
        <v>148</v>
      </c>
      <c r="I169" s="54">
        <f t="shared" si="8"/>
        <v>657.60648818987033</v>
      </c>
      <c r="J169" s="55">
        <f t="shared" si="9"/>
        <v>386.38099624472034</v>
      </c>
      <c r="K169" s="54">
        <f t="shared" si="10"/>
        <v>271.22549194514988</v>
      </c>
      <c r="L169" s="56">
        <f t="shared" si="11"/>
        <v>92460.2136067877</v>
      </c>
    </row>
    <row r="170" spans="7:12" x14ac:dyDescent="0.65">
      <c r="G170" s="46"/>
      <c r="H170" s="52">
        <v>149</v>
      </c>
      <c r="I170" s="54">
        <f t="shared" si="8"/>
        <v>657.60648818987033</v>
      </c>
      <c r="J170" s="55">
        <f t="shared" si="9"/>
        <v>385.25089002828224</v>
      </c>
      <c r="K170" s="54">
        <f t="shared" si="10"/>
        <v>272.35559816158803</v>
      </c>
      <c r="L170" s="56">
        <f t="shared" si="11"/>
        <v>92187.858008626106</v>
      </c>
    </row>
    <row r="171" spans="7:12" x14ac:dyDescent="0.65">
      <c r="G171" s="46"/>
      <c r="H171" s="52">
        <v>150</v>
      </c>
      <c r="I171" s="54">
        <f t="shared" si="8"/>
        <v>657.60648818987033</v>
      </c>
      <c r="J171" s="55">
        <f t="shared" si="9"/>
        <v>384.11607503594229</v>
      </c>
      <c r="K171" s="54">
        <f t="shared" si="10"/>
        <v>273.49041315392799</v>
      </c>
      <c r="L171" s="56">
        <f t="shared" si="11"/>
        <v>91914.367595472184</v>
      </c>
    </row>
    <row r="172" spans="7:12" x14ac:dyDescent="0.65">
      <c r="G172" s="112"/>
      <c r="H172" s="52">
        <v>151</v>
      </c>
      <c r="I172" s="54">
        <f t="shared" si="8"/>
        <v>657.60648818987033</v>
      </c>
      <c r="J172" s="55">
        <f t="shared" si="9"/>
        <v>382.97653164780087</v>
      </c>
      <c r="K172" s="54">
        <f t="shared" si="10"/>
        <v>274.62995654206941</v>
      </c>
      <c r="L172" s="56">
        <f t="shared" si="11"/>
        <v>91639.737638930121</v>
      </c>
    </row>
    <row r="173" spans="7:12" x14ac:dyDescent="0.65">
      <c r="G173" s="112"/>
      <c r="H173" s="52">
        <v>152</v>
      </c>
      <c r="I173" s="54">
        <f t="shared" si="8"/>
        <v>657.60648818987033</v>
      </c>
      <c r="J173" s="55">
        <f t="shared" si="9"/>
        <v>381.83224016220896</v>
      </c>
      <c r="K173" s="54">
        <f t="shared" si="10"/>
        <v>275.77424802766132</v>
      </c>
      <c r="L173" s="56">
        <f t="shared" si="11"/>
        <v>91363.963390902456</v>
      </c>
    </row>
    <row r="174" spans="7:12" x14ac:dyDescent="0.65">
      <c r="G174" s="112"/>
      <c r="H174" s="52">
        <v>153</v>
      </c>
      <c r="I174" s="54">
        <f t="shared" si="8"/>
        <v>657.60648818987033</v>
      </c>
      <c r="J174" s="55">
        <f t="shared" si="9"/>
        <v>380.68318079542706</v>
      </c>
      <c r="K174" s="54">
        <f t="shared" si="10"/>
        <v>276.92330739444327</v>
      </c>
      <c r="L174" s="56">
        <f t="shared" si="11"/>
        <v>91087.040083508007</v>
      </c>
    </row>
    <row r="175" spans="7:12" x14ac:dyDescent="0.65">
      <c r="G175" s="112"/>
      <c r="H175" s="52">
        <v>154</v>
      </c>
      <c r="I175" s="54">
        <f t="shared" si="8"/>
        <v>657.60648818987033</v>
      </c>
      <c r="J175" s="55">
        <f t="shared" si="9"/>
        <v>379.52933368128356</v>
      </c>
      <c r="K175" s="54">
        <f t="shared" si="10"/>
        <v>278.07715450858672</v>
      </c>
      <c r="L175" s="56">
        <f t="shared" si="11"/>
        <v>90808.962928999419</v>
      </c>
    </row>
    <row r="176" spans="7:12" x14ac:dyDescent="0.65">
      <c r="G176" s="112"/>
      <c r="H176" s="52">
        <v>155</v>
      </c>
      <c r="I176" s="54">
        <f t="shared" si="8"/>
        <v>657.60648818987033</v>
      </c>
      <c r="J176" s="55">
        <f t="shared" si="9"/>
        <v>378.37067887083111</v>
      </c>
      <c r="K176" s="54">
        <f t="shared" si="10"/>
        <v>279.23580931903916</v>
      </c>
      <c r="L176" s="56">
        <f t="shared" si="11"/>
        <v>90529.727119680378</v>
      </c>
    </row>
    <row r="177" spans="7:12" x14ac:dyDescent="0.65">
      <c r="G177" s="112"/>
      <c r="H177" s="52">
        <v>156</v>
      </c>
      <c r="I177" s="54">
        <f t="shared" si="8"/>
        <v>657.60648818987033</v>
      </c>
      <c r="J177" s="55">
        <f t="shared" si="9"/>
        <v>377.20719633200173</v>
      </c>
      <c r="K177" s="54">
        <f t="shared" si="10"/>
        <v>280.39929185786855</v>
      </c>
      <c r="L177" s="56">
        <f t="shared" si="11"/>
        <v>90249.327827822504</v>
      </c>
    </row>
    <row r="178" spans="7:12" x14ac:dyDescent="0.65">
      <c r="G178" s="112"/>
      <c r="H178" s="52">
        <v>157</v>
      </c>
      <c r="I178" s="54">
        <f t="shared" si="8"/>
        <v>657.60648818987033</v>
      </c>
      <c r="J178" s="55">
        <f t="shared" si="9"/>
        <v>376.03886594926064</v>
      </c>
      <c r="K178" s="54">
        <f t="shared" si="10"/>
        <v>281.56762224060969</v>
      </c>
      <c r="L178" s="56">
        <f t="shared" si="11"/>
        <v>89967.760205581901</v>
      </c>
    </row>
    <row r="179" spans="7:12" x14ac:dyDescent="0.65">
      <c r="G179" s="112"/>
      <c r="H179" s="52">
        <v>158</v>
      </c>
      <c r="I179" s="54">
        <f t="shared" si="8"/>
        <v>657.60648818987033</v>
      </c>
      <c r="J179" s="55">
        <f t="shared" si="9"/>
        <v>374.86566752325808</v>
      </c>
      <c r="K179" s="54">
        <f t="shared" si="10"/>
        <v>282.74082066661219</v>
      </c>
      <c r="L179" s="56">
        <f t="shared" si="11"/>
        <v>89685.019384915286</v>
      </c>
    </row>
    <row r="180" spans="7:12" x14ac:dyDescent="0.65">
      <c r="G180" s="112"/>
      <c r="H180" s="52">
        <v>159</v>
      </c>
      <c r="I180" s="54">
        <f t="shared" si="8"/>
        <v>657.60648818987033</v>
      </c>
      <c r="J180" s="55">
        <f t="shared" si="9"/>
        <v>373.68758077048045</v>
      </c>
      <c r="K180" s="54">
        <f t="shared" si="10"/>
        <v>283.91890741938977</v>
      </c>
      <c r="L180" s="56">
        <f t="shared" si="11"/>
        <v>89401.1004774959</v>
      </c>
    </row>
    <row r="181" spans="7:12" x14ac:dyDescent="0.65">
      <c r="G181" s="112"/>
      <c r="H181" s="52">
        <v>160</v>
      </c>
      <c r="I181" s="54">
        <f t="shared" si="8"/>
        <v>657.60648818987033</v>
      </c>
      <c r="J181" s="55">
        <f t="shared" si="9"/>
        <v>372.50458532289969</v>
      </c>
      <c r="K181" s="54">
        <f t="shared" si="10"/>
        <v>285.10190286697053</v>
      </c>
      <c r="L181" s="56">
        <f t="shared" si="11"/>
        <v>89115.998574628931</v>
      </c>
    </row>
    <row r="182" spans="7:12" x14ac:dyDescent="0.65">
      <c r="G182" s="112"/>
      <c r="H182" s="52">
        <v>161</v>
      </c>
      <c r="I182" s="54">
        <f t="shared" si="8"/>
        <v>657.60648818987033</v>
      </c>
      <c r="J182" s="55">
        <f t="shared" si="9"/>
        <v>371.31666072762073</v>
      </c>
      <c r="K182" s="54">
        <f t="shared" si="10"/>
        <v>286.28982746224955</v>
      </c>
      <c r="L182" s="56">
        <f t="shared" si="11"/>
        <v>88829.708747166675</v>
      </c>
    </row>
    <row r="183" spans="7:12" x14ac:dyDescent="0.65">
      <c r="G183" s="112"/>
      <c r="H183" s="52">
        <v>162</v>
      </c>
      <c r="I183" s="54">
        <f t="shared" si="8"/>
        <v>657.60648818987033</v>
      </c>
      <c r="J183" s="55">
        <f t="shared" si="9"/>
        <v>370.12378644652802</v>
      </c>
      <c r="K183" s="54">
        <f t="shared" si="10"/>
        <v>287.48270174334232</v>
      </c>
      <c r="L183" s="56">
        <f t="shared" si="11"/>
        <v>88542.226045423333</v>
      </c>
    </row>
    <row r="184" spans="7:12" x14ac:dyDescent="0.65">
      <c r="G184" s="112"/>
      <c r="H184" s="52">
        <v>163</v>
      </c>
      <c r="I184" s="54">
        <f t="shared" si="8"/>
        <v>657.60648818987033</v>
      </c>
      <c r="J184" s="55">
        <f t="shared" si="9"/>
        <v>368.92594185593066</v>
      </c>
      <c r="K184" s="54">
        <f t="shared" si="10"/>
        <v>288.68054633393956</v>
      </c>
      <c r="L184" s="56">
        <f t="shared" si="11"/>
        <v>88253.545499089392</v>
      </c>
    </row>
    <row r="185" spans="7:12" x14ac:dyDescent="0.65">
      <c r="G185" s="112"/>
      <c r="H185" s="52">
        <v>164</v>
      </c>
      <c r="I185" s="54">
        <f t="shared" si="8"/>
        <v>657.60648818987033</v>
      </c>
      <c r="J185" s="55">
        <f t="shared" si="9"/>
        <v>367.72310624620599</v>
      </c>
      <c r="K185" s="54">
        <f t="shared" si="10"/>
        <v>289.88338194366429</v>
      </c>
      <c r="L185" s="56">
        <f t="shared" si="11"/>
        <v>87963.662117145723</v>
      </c>
    </row>
    <row r="186" spans="7:12" x14ac:dyDescent="0.65">
      <c r="G186" s="112"/>
      <c r="H186" s="52">
        <v>165</v>
      </c>
      <c r="I186" s="54">
        <f t="shared" si="8"/>
        <v>657.60648818987033</v>
      </c>
      <c r="J186" s="55">
        <f t="shared" si="9"/>
        <v>366.51525882144068</v>
      </c>
      <c r="K186" s="54">
        <f t="shared" si="10"/>
        <v>291.09122936842954</v>
      </c>
      <c r="L186" s="56">
        <f t="shared" si="11"/>
        <v>87672.5708877773</v>
      </c>
    </row>
    <row r="187" spans="7:12" x14ac:dyDescent="0.65">
      <c r="G187" s="112"/>
      <c r="H187" s="52">
        <v>166</v>
      </c>
      <c r="I187" s="54">
        <f t="shared" si="8"/>
        <v>657.60648818987033</v>
      </c>
      <c r="J187" s="55">
        <f t="shared" si="9"/>
        <v>365.30237869907228</v>
      </c>
      <c r="K187" s="54">
        <f t="shared" si="10"/>
        <v>292.304109490798</v>
      </c>
      <c r="L187" s="56">
        <f t="shared" si="11"/>
        <v>87380.266778286503</v>
      </c>
    </row>
    <row r="188" spans="7:12" x14ac:dyDescent="0.65">
      <c r="G188" s="112"/>
      <c r="H188" s="52">
        <v>167</v>
      </c>
      <c r="I188" s="54">
        <f t="shared" si="8"/>
        <v>657.60648818987033</v>
      </c>
      <c r="J188" s="55">
        <f t="shared" si="9"/>
        <v>364.08444490952729</v>
      </c>
      <c r="K188" s="54">
        <f t="shared" si="10"/>
        <v>293.52204328034298</v>
      </c>
      <c r="L188" s="56">
        <f t="shared" si="11"/>
        <v>87086.744735006156</v>
      </c>
    </row>
    <row r="189" spans="7:12" x14ac:dyDescent="0.65">
      <c r="G189" s="112"/>
      <c r="H189" s="52">
        <v>168</v>
      </c>
      <c r="I189" s="54">
        <f t="shared" si="8"/>
        <v>657.60648818987033</v>
      </c>
      <c r="J189" s="55">
        <f t="shared" si="9"/>
        <v>362.86143639585924</v>
      </c>
      <c r="K189" s="54">
        <f t="shared" si="10"/>
        <v>294.74505179401115</v>
      </c>
      <c r="L189" s="56">
        <f t="shared" si="11"/>
        <v>86791.99968321214</v>
      </c>
    </row>
    <row r="190" spans="7:12" x14ac:dyDescent="0.65">
      <c r="G190" s="112"/>
      <c r="H190" s="52">
        <v>169</v>
      </c>
      <c r="I190" s="54">
        <f t="shared" si="8"/>
        <v>657.60648818987033</v>
      </c>
      <c r="J190" s="55">
        <f t="shared" si="9"/>
        <v>361.63333201338418</v>
      </c>
      <c r="K190" s="54">
        <f t="shared" si="10"/>
        <v>295.9731561764861</v>
      </c>
      <c r="L190" s="56">
        <f t="shared" si="11"/>
        <v>86496.026527035647</v>
      </c>
    </row>
    <row r="191" spans="7:12" x14ac:dyDescent="0.65">
      <c r="G191" s="112"/>
      <c r="H191" s="52">
        <v>170</v>
      </c>
      <c r="I191" s="54">
        <f t="shared" si="8"/>
        <v>657.60648818987033</v>
      </c>
      <c r="J191" s="55">
        <f t="shared" si="9"/>
        <v>360.40011052931544</v>
      </c>
      <c r="K191" s="54">
        <f t="shared" si="10"/>
        <v>297.20637766055484</v>
      </c>
      <c r="L191" s="56">
        <f t="shared" si="11"/>
        <v>86198.820149375097</v>
      </c>
    </row>
    <row r="192" spans="7:12" x14ac:dyDescent="0.65">
      <c r="G192" s="112"/>
      <c r="H192" s="52">
        <v>171</v>
      </c>
      <c r="I192" s="54">
        <f t="shared" si="8"/>
        <v>657.60648818987033</v>
      </c>
      <c r="J192" s="55">
        <f t="shared" si="9"/>
        <v>359.16175062239648</v>
      </c>
      <c r="K192" s="54">
        <f t="shared" si="10"/>
        <v>298.44473756747379</v>
      </c>
      <c r="L192" s="56">
        <f t="shared" si="11"/>
        <v>85900.375411807618</v>
      </c>
    </row>
    <row r="193" spans="7:12" x14ac:dyDescent="0.65">
      <c r="G193" s="112"/>
      <c r="H193" s="52">
        <v>172</v>
      </c>
      <c r="I193" s="54">
        <f t="shared" si="8"/>
        <v>657.60648818987033</v>
      </c>
      <c r="J193" s="55">
        <f t="shared" si="9"/>
        <v>357.91823088253199</v>
      </c>
      <c r="K193" s="54">
        <f t="shared" si="10"/>
        <v>299.68825730733829</v>
      </c>
      <c r="L193" s="56">
        <f t="shared" si="11"/>
        <v>85600.68715450028</v>
      </c>
    </row>
    <row r="194" spans="7:12" x14ac:dyDescent="0.65">
      <c r="G194" s="112"/>
      <c r="H194" s="52">
        <v>173</v>
      </c>
      <c r="I194" s="54">
        <f t="shared" si="8"/>
        <v>657.60648818987033</v>
      </c>
      <c r="J194" s="55">
        <f t="shared" si="9"/>
        <v>356.66952981041806</v>
      </c>
      <c r="K194" s="54">
        <f t="shared" si="10"/>
        <v>300.93695837945222</v>
      </c>
      <c r="L194" s="56">
        <f t="shared" si="11"/>
        <v>85299.750196120833</v>
      </c>
    </row>
    <row r="195" spans="7:12" x14ac:dyDescent="0.65">
      <c r="G195" s="112"/>
      <c r="H195" s="52">
        <v>174</v>
      </c>
      <c r="I195" s="54">
        <f t="shared" si="8"/>
        <v>657.60648818987033</v>
      </c>
      <c r="J195" s="55">
        <f t="shared" si="9"/>
        <v>355.41562581717039</v>
      </c>
      <c r="K195" s="54">
        <f t="shared" si="10"/>
        <v>302.19086237269988</v>
      </c>
      <c r="L195" s="56">
        <f t="shared" si="11"/>
        <v>84997.559333748126</v>
      </c>
    </row>
    <row r="196" spans="7:12" x14ac:dyDescent="0.65">
      <c r="G196" s="112"/>
      <c r="H196" s="52">
        <v>175</v>
      </c>
      <c r="I196" s="54">
        <f t="shared" si="8"/>
        <v>657.60648818987033</v>
      </c>
      <c r="J196" s="55">
        <f t="shared" si="9"/>
        <v>354.15649722395074</v>
      </c>
      <c r="K196" s="54">
        <f t="shared" si="10"/>
        <v>303.44999096591954</v>
      </c>
      <c r="L196" s="56">
        <f t="shared" si="11"/>
        <v>84694.109342782205</v>
      </c>
    </row>
    <row r="197" spans="7:12" x14ac:dyDescent="0.65">
      <c r="G197" s="112"/>
      <c r="H197" s="52">
        <v>176</v>
      </c>
      <c r="I197" s="54">
        <f t="shared" si="8"/>
        <v>657.60648818987033</v>
      </c>
      <c r="J197" s="55">
        <f t="shared" si="9"/>
        <v>352.89212226159276</v>
      </c>
      <c r="K197" s="54">
        <f t="shared" si="10"/>
        <v>304.71436592827752</v>
      </c>
      <c r="L197" s="56">
        <f t="shared" si="11"/>
        <v>84389.394976853931</v>
      </c>
    </row>
    <row r="198" spans="7:12" x14ac:dyDescent="0.65">
      <c r="G198" s="112"/>
      <c r="H198" s="52">
        <v>177</v>
      </c>
      <c r="I198" s="54">
        <f t="shared" si="8"/>
        <v>657.60648818987033</v>
      </c>
      <c r="J198" s="55">
        <f t="shared" si="9"/>
        <v>351.62247907022493</v>
      </c>
      <c r="K198" s="54">
        <f t="shared" si="10"/>
        <v>305.98400911964535</v>
      </c>
      <c r="L198" s="56">
        <f t="shared" si="11"/>
        <v>84083.410967734293</v>
      </c>
    </row>
    <row r="199" spans="7:12" x14ac:dyDescent="0.65">
      <c r="G199" s="112"/>
      <c r="H199" s="52">
        <v>178</v>
      </c>
      <c r="I199" s="54">
        <f t="shared" si="8"/>
        <v>657.60648818987033</v>
      </c>
      <c r="J199" s="55">
        <f t="shared" si="9"/>
        <v>350.3475456988931</v>
      </c>
      <c r="K199" s="54">
        <f t="shared" si="10"/>
        <v>307.25894249097723</v>
      </c>
      <c r="L199" s="56">
        <f t="shared" si="11"/>
        <v>83776.152025243311</v>
      </c>
    </row>
    <row r="200" spans="7:12" x14ac:dyDescent="0.65">
      <c r="G200" s="112"/>
      <c r="H200" s="52">
        <v>179</v>
      </c>
      <c r="I200" s="54">
        <f t="shared" si="8"/>
        <v>657.60648818987033</v>
      </c>
      <c r="J200" s="55">
        <f t="shared" si="9"/>
        <v>349.06730010518072</v>
      </c>
      <c r="K200" s="54">
        <f t="shared" si="10"/>
        <v>308.53918808468956</v>
      </c>
      <c r="L200" s="56">
        <f t="shared" si="11"/>
        <v>83467.612837158624</v>
      </c>
    </row>
    <row r="201" spans="7:12" x14ac:dyDescent="0.65">
      <c r="G201" s="112"/>
      <c r="H201" s="52">
        <v>180</v>
      </c>
      <c r="I201" s="54">
        <f t="shared" si="8"/>
        <v>657.60648818987033</v>
      </c>
      <c r="J201" s="55">
        <f t="shared" si="9"/>
        <v>347.78172015482784</v>
      </c>
      <c r="K201" s="54">
        <f t="shared" si="10"/>
        <v>309.82476803504244</v>
      </c>
      <c r="L201" s="56">
        <f t="shared" si="11"/>
        <v>83157.788069123577</v>
      </c>
    </row>
    <row r="202" spans="7:12" x14ac:dyDescent="0.65">
      <c r="G202" s="112"/>
      <c r="H202" s="52">
        <v>181</v>
      </c>
      <c r="I202" s="54">
        <f t="shared" si="8"/>
        <v>657.60648818987033</v>
      </c>
      <c r="J202" s="55">
        <f t="shared" si="9"/>
        <v>346.4907836213485</v>
      </c>
      <c r="K202" s="54">
        <f t="shared" si="10"/>
        <v>311.11570456852178</v>
      </c>
      <c r="L202" s="56">
        <f t="shared" si="11"/>
        <v>82846.672364555052</v>
      </c>
    </row>
    <row r="203" spans="7:12" x14ac:dyDescent="0.65">
      <c r="G203" s="112"/>
      <c r="H203" s="52">
        <v>182</v>
      </c>
      <c r="I203" s="54">
        <f t="shared" si="8"/>
        <v>657.60648818987033</v>
      </c>
      <c r="J203" s="55">
        <f t="shared" si="9"/>
        <v>345.19446818564631</v>
      </c>
      <c r="K203" s="54">
        <f t="shared" si="10"/>
        <v>312.41202000422402</v>
      </c>
      <c r="L203" s="56">
        <f t="shared" si="11"/>
        <v>82534.260344550828</v>
      </c>
    </row>
    <row r="204" spans="7:12" x14ac:dyDescent="0.65">
      <c r="G204" s="112"/>
      <c r="H204" s="52">
        <v>183</v>
      </c>
      <c r="I204" s="54">
        <f t="shared" si="8"/>
        <v>657.60648818987033</v>
      </c>
      <c r="J204" s="55">
        <f t="shared" si="9"/>
        <v>343.89275143562867</v>
      </c>
      <c r="K204" s="54">
        <f t="shared" si="10"/>
        <v>313.71373675424155</v>
      </c>
      <c r="L204" s="56">
        <f t="shared" si="11"/>
        <v>82220.546607796583</v>
      </c>
    </row>
    <row r="205" spans="7:12" x14ac:dyDescent="0.65">
      <c r="G205" s="112"/>
      <c r="H205" s="52">
        <v>184</v>
      </c>
      <c r="I205" s="54">
        <f t="shared" si="8"/>
        <v>657.60648818987033</v>
      </c>
      <c r="J205" s="55">
        <f t="shared" si="9"/>
        <v>342.58561086581938</v>
      </c>
      <c r="K205" s="54">
        <f t="shared" si="10"/>
        <v>315.0208773240509</v>
      </c>
      <c r="L205" s="56">
        <f t="shared" si="11"/>
        <v>81905.525730472538</v>
      </c>
    </row>
    <row r="206" spans="7:12" x14ac:dyDescent="0.65">
      <c r="G206" s="112"/>
      <c r="H206" s="52">
        <v>185</v>
      </c>
      <c r="I206" s="54">
        <f t="shared" si="8"/>
        <v>657.60648818987033</v>
      </c>
      <c r="J206" s="55">
        <f t="shared" si="9"/>
        <v>341.27302387696921</v>
      </c>
      <c r="K206" s="54">
        <f t="shared" si="10"/>
        <v>316.33346431290107</v>
      </c>
      <c r="L206" s="56">
        <f t="shared" si="11"/>
        <v>81589.192266159633</v>
      </c>
    </row>
    <row r="207" spans="7:12" x14ac:dyDescent="0.65">
      <c r="G207" s="112"/>
      <c r="H207" s="52">
        <v>186</v>
      </c>
      <c r="I207" s="54">
        <f t="shared" si="8"/>
        <v>657.60648818987033</v>
      </c>
      <c r="J207" s="55">
        <f t="shared" si="9"/>
        <v>339.95496777566541</v>
      </c>
      <c r="K207" s="54">
        <f t="shared" si="10"/>
        <v>317.65152041420487</v>
      </c>
      <c r="L207" s="56">
        <f t="shared" si="11"/>
        <v>81271.540745745428</v>
      </c>
    </row>
    <row r="208" spans="7:12" x14ac:dyDescent="0.65">
      <c r="G208" s="112"/>
      <c r="H208" s="52">
        <v>187</v>
      </c>
      <c r="I208" s="54">
        <f t="shared" si="8"/>
        <v>657.60648818987033</v>
      </c>
      <c r="J208" s="55">
        <f t="shared" si="9"/>
        <v>338.63141977393957</v>
      </c>
      <c r="K208" s="54">
        <f t="shared" si="10"/>
        <v>318.97506841593071</v>
      </c>
      <c r="L208" s="56">
        <f t="shared" si="11"/>
        <v>80952.56567732949</v>
      </c>
    </row>
    <row r="209" spans="7:12" x14ac:dyDescent="0.65">
      <c r="G209" s="112"/>
      <c r="H209" s="52">
        <v>188</v>
      </c>
      <c r="I209" s="54">
        <f t="shared" si="8"/>
        <v>657.60648818987033</v>
      </c>
      <c r="J209" s="55">
        <f t="shared" si="9"/>
        <v>337.30235698887321</v>
      </c>
      <c r="K209" s="54">
        <f t="shared" si="10"/>
        <v>320.30413120099712</v>
      </c>
      <c r="L209" s="56">
        <f t="shared" si="11"/>
        <v>80632.261546128488</v>
      </c>
    </row>
    <row r="210" spans="7:12" x14ac:dyDescent="0.65">
      <c r="G210" s="112"/>
      <c r="H210" s="52">
        <v>189</v>
      </c>
      <c r="I210" s="54">
        <f t="shared" si="8"/>
        <v>657.60648818987033</v>
      </c>
      <c r="J210" s="55">
        <f t="shared" si="9"/>
        <v>335.96775644220241</v>
      </c>
      <c r="K210" s="54">
        <f t="shared" si="10"/>
        <v>321.63873174766798</v>
      </c>
      <c r="L210" s="56">
        <f t="shared" si="11"/>
        <v>80310.622814380826</v>
      </c>
    </row>
    <row r="211" spans="7:12" x14ac:dyDescent="0.65">
      <c r="G211" s="112"/>
      <c r="H211" s="52">
        <v>190</v>
      </c>
      <c r="I211" s="54">
        <f t="shared" si="8"/>
        <v>657.60648818987033</v>
      </c>
      <c r="J211" s="55">
        <f t="shared" si="9"/>
        <v>334.6275950599204</v>
      </c>
      <c r="K211" s="54">
        <f t="shared" si="10"/>
        <v>322.97889312994988</v>
      </c>
      <c r="L211" s="56">
        <f t="shared" si="11"/>
        <v>79987.64392125087</v>
      </c>
    </row>
    <row r="212" spans="7:12" x14ac:dyDescent="0.65">
      <c r="G212" s="112"/>
      <c r="H212" s="52">
        <v>191</v>
      </c>
      <c r="I212" s="54">
        <f t="shared" si="8"/>
        <v>657.60648818987033</v>
      </c>
      <c r="J212" s="55">
        <f t="shared" si="9"/>
        <v>333.28184967187894</v>
      </c>
      <c r="K212" s="54">
        <f t="shared" si="10"/>
        <v>324.32463851799133</v>
      </c>
      <c r="L212" s="56">
        <f t="shared" si="11"/>
        <v>79663.319282732875</v>
      </c>
    </row>
    <row r="213" spans="7:12" x14ac:dyDescent="0.65">
      <c r="G213" s="112"/>
      <c r="H213" s="52">
        <v>192</v>
      </c>
      <c r="I213" s="54">
        <f t="shared" si="8"/>
        <v>657.60648818987033</v>
      </c>
      <c r="J213" s="55">
        <f t="shared" si="9"/>
        <v>331.93049701138727</v>
      </c>
      <c r="K213" s="54">
        <f t="shared" si="10"/>
        <v>325.67599117848295</v>
      </c>
      <c r="L213" s="56">
        <f t="shared" si="11"/>
        <v>79337.643291554385</v>
      </c>
    </row>
    <row r="214" spans="7:12" x14ac:dyDescent="0.65">
      <c r="G214" s="112"/>
      <c r="H214" s="52">
        <v>193</v>
      </c>
      <c r="I214" s="54">
        <f t="shared" si="8"/>
        <v>657.60648818987033</v>
      </c>
      <c r="J214" s="55">
        <f t="shared" si="9"/>
        <v>330.5735137148103</v>
      </c>
      <c r="K214" s="54">
        <f t="shared" si="10"/>
        <v>327.03297447505997</v>
      </c>
      <c r="L214" s="56">
        <f t="shared" si="11"/>
        <v>79010.610317079321</v>
      </c>
    </row>
    <row r="215" spans="7:12" x14ac:dyDescent="0.65">
      <c r="G215" s="112"/>
      <c r="H215" s="52">
        <v>194</v>
      </c>
      <c r="I215" s="54">
        <f t="shared" ref="I215:I278" si="12">PMT(H$14/H$15,H$13*H$15,-H$12)</f>
        <v>657.60648818987033</v>
      </c>
      <c r="J215" s="55">
        <f t="shared" ref="J215:J278" si="13">IPMT(H$14/H$15,H215,H$13*H$15,-H$12)</f>
        <v>329.21087632116428</v>
      </c>
      <c r="K215" s="54">
        <f t="shared" ref="K215:K278" si="14">PPMT(H$14/H$15,H215,H$13*H$15,-H$12)</f>
        <v>328.39561186870606</v>
      </c>
      <c r="L215" s="56">
        <f t="shared" ref="L215:L278" si="15">L214-K215</f>
        <v>78682.214705210616</v>
      </c>
    </row>
    <row r="216" spans="7:12" x14ac:dyDescent="0.65">
      <c r="G216" s="112"/>
      <c r="H216" s="52">
        <v>195</v>
      </c>
      <c r="I216" s="54">
        <f t="shared" si="12"/>
        <v>657.60648818987033</v>
      </c>
      <c r="J216" s="55">
        <f t="shared" si="13"/>
        <v>327.84256127171125</v>
      </c>
      <c r="K216" s="54">
        <f t="shared" si="14"/>
        <v>329.76392691815897</v>
      </c>
      <c r="L216" s="56">
        <f t="shared" si="15"/>
        <v>78352.450778292463</v>
      </c>
    </row>
    <row r="217" spans="7:12" x14ac:dyDescent="0.65">
      <c r="G217" s="112"/>
      <c r="H217" s="52">
        <v>196</v>
      </c>
      <c r="I217" s="54">
        <f t="shared" si="12"/>
        <v>657.60648818987033</v>
      </c>
      <c r="J217" s="55">
        <f t="shared" si="13"/>
        <v>326.46854490955224</v>
      </c>
      <c r="K217" s="54">
        <f t="shared" si="14"/>
        <v>331.13794328031798</v>
      </c>
      <c r="L217" s="56">
        <f t="shared" si="15"/>
        <v>78021.312835012141</v>
      </c>
    </row>
    <row r="218" spans="7:12" x14ac:dyDescent="0.65">
      <c r="G218" s="112"/>
      <c r="H218" s="52">
        <v>197</v>
      </c>
      <c r="I218" s="54">
        <f t="shared" si="12"/>
        <v>657.60648818987033</v>
      </c>
      <c r="J218" s="55">
        <f t="shared" si="13"/>
        <v>325.08880347921769</v>
      </c>
      <c r="K218" s="54">
        <f t="shared" si="14"/>
        <v>332.51768471065265</v>
      </c>
      <c r="L218" s="56">
        <f t="shared" si="15"/>
        <v>77688.795150301492</v>
      </c>
    </row>
    <row r="219" spans="7:12" x14ac:dyDescent="0.65">
      <c r="G219" s="112"/>
      <c r="H219" s="52">
        <v>198</v>
      </c>
      <c r="I219" s="54">
        <f t="shared" si="12"/>
        <v>657.60648818987033</v>
      </c>
      <c r="J219" s="55">
        <f t="shared" si="13"/>
        <v>323.70331312625666</v>
      </c>
      <c r="K219" s="54">
        <f t="shared" si="14"/>
        <v>333.90317506361373</v>
      </c>
      <c r="L219" s="56">
        <f t="shared" si="15"/>
        <v>77354.891975237872</v>
      </c>
    </row>
    <row r="220" spans="7:12" x14ac:dyDescent="0.65">
      <c r="G220" s="112"/>
      <c r="H220" s="52">
        <v>199</v>
      </c>
      <c r="I220" s="54">
        <f t="shared" si="12"/>
        <v>657.60648818987033</v>
      </c>
      <c r="J220" s="55">
        <f t="shared" si="13"/>
        <v>322.31204989682487</v>
      </c>
      <c r="K220" s="54">
        <f t="shared" si="14"/>
        <v>335.29443829304546</v>
      </c>
      <c r="L220" s="56">
        <f t="shared" si="15"/>
        <v>77019.597536944828</v>
      </c>
    </row>
    <row r="221" spans="7:12" x14ac:dyDescent="0.65">
      <c r="G221" s="112"/>
      <c r="H221" s="52">
        <v>200</v>
      </c>
      <c r="I221" s="54">
        <f t="shared" si="12"/>
        <v>657.60648818987033</v>
      </c>
      <c r="J221" s="55">
        <f t="shared" si="13"/>
        <v>320.91498973727056</v>
      </c>
      <c r="K221" s="54">
        <f t="shared" si="14"/>
        <v>336.69149845259972</v>
      </c>
      <c r="L221" s="56">
        <f t="shared" si="15"/>
        <v>76682.906038492234</v>
      </c>
    </row>
    <row r="222" spans="7:12" x14ac:dyDescent="0.65">
      <c r="G222" s="112"/>
      <c r="H222" s="52">
        <v>201</v>
      </c>
      <c r="I222" s="54">
        <f t="shared" si="12"/>
        <v>657.60648818987033</v>
      </c>
      <c r="J222" s="55">
        <f t="shared" si="13"/>
        <v>319.51210849371802</v>
      </c>
      <c r="K222" s="54">
        <f t="shared" si="14"/>
        <v>338.09437969615232</v>
      </c>
      <c r="L222" s="56">
        <f t="shared" si="15"/>
        <v>76344.811658796083</v>
      </c>
    </row>
    <row r="223" spans="7:12" x14ac:dyDescent="0.65">
      <c r="G223" s="112"/>
      <c r="H223" s="52">
        <v>202</v>
      </c>
      <c r="I223" s="54">
        <f t="shared" si="12"/>
        <v>657.60648818987033</v>
      </c>
      <c r="J223" s="55">
        <f t="shared" si="13"/>
        <v>318.10338191165073</v>
      </c>
      <c r="K223" s="54">
        <f t="shared" si="14"/>
        <v>339.50310627821955</v>
      </c>
      <c r="L223" s="56">
        <f t="shared" si="15"/>
        <v>76005.308552517861</v>
      </c>
    </row>
    <row r="224" spans="7:12" x14ac:dyDescent="0.65">
      <c r="G224" s="112"/>
      <c r="H224" s="52">
        <v>203</v>
      </c>
      <c r="I224" s="54">
        <f t="shared" si="12"/>
        <v>657.60648818987033</v>
      </c>
      <c r="J224" s="55">
        <f t="shared" si="13"/>
        <v>316.6887856354914</v>
      </c>
      <c r="K224" s="54">
        <f t="shared" si="14"/>
        <v>340.91770255437882</v>
      </c>
      <c r="L224" s="56">
        <f t="shared" si="15"/>
        <v>75664.390849963485</v>
      </c>
    </row>
    <row r="225" spans="7:12" x14ac:dyDescent="0.65">
      <c r="G225" s="112"/>
      <c r="H225" s="52">
        <v>204</v>
      </c>
      <c r="I225" s="54">
        <f t="shared" si="12"/>
        <v>657.60648818987033</v>
      </c>
      <c r="J225" s="55">
        <f t="shared" si="13"/>
        <v>315.26829520818148</v>
      </c>
      <c r="K225" s="54">
        <f t="shared" si="14"/>
        <v>342.33819298168874</v>
      </c>
      <c r="L225" s="56">
        <f t="shared" si="15"/>
        <v>75322.052656981803</v>
      </c>
    </row>
    <row r="226" spans="7:12" x14ac:dyDescent="0.65">
      <c r="G226" s="112"/>
      <c r="H226" s="52">
        <v>205</v>
      </c>
      <c r="I226" s="54">
        <f t="shared" si="12"/>
        <v>657.60648818987033</v>
      </c>
      <c r="J226" s="55">
        <f t="shared" si="13"/>
        <v>313.84188607075788</v>
      </c>
      <c r="K226" s="54">
        <f t="shared" si="14"/>
        <v>343.76460211911245</v>
      </c>
      <c r="L226" s="56">
        <f t="shared" si="15"/>
        <v>74978.288054862685</v>
      </c>
    </row>
    <row r="227" spans="7:12" x14ac:dyDescent="0.65">
      <c r="G227" s="112"/>
      <c r="H227" s="52">
        <v>206</v>
      </c>
      <c r="I227" s="54">
        <f t="shared" si="12"/>
        <v>657.60648818987033</v>
      </c>
      <c r="J227" s="55">
        <f t="shared" si="13"/>
        <v>312.40953356192813</v>
      </c>
      <c r="K227" s="54">
        <f t="shared" si="14"/>
        <v>345.19695462794215</v>
      </c>
      <c r="L227" s="56">
        <f t="shared" si="15"/>
        <v>74633.091100234742</v>
      </c>
    </row>
    <row r="228" spans="7:12" x14ac:dyDescent="0.65">
      <c r="G228" s="112"/>
      <c r="H228" s="52">
        <v>207</v>
      </c>
      <c r="I228" s="54">
        <f t="shared" si="12"/>
        <v>657.60648818987033</v>
      </c>
      <c r="J228" s="55">
        <f t="shared" si="13"/>
        <v>310.97121291764512</v>
      </c>
      <c r="K228" s="54">
        <f t="shared" si="14"/>
        <v>346.63527527222516</v>
      </c>
      <c r="L228" s="56">
        <f t="shared" si="15"/>
        <v>74286.455824962512</v>
      </c>
    </row>
    <row r="229" spans="7:12" x14ac:dyDescent="0.65">
      <c r="G229" s="112"/>
      <c r="H229" s="52">
        <v>208</v>
      </c>
      <c r="I229" s="54">
        <f t="shared" si="12"/>
        <v>657.60648818987033</v>
      </c>
      <c r="J229" s="55">
        <f t="shared" si="13"/>
        <v>309.52689927067757</v>
      </c>
      <c r="K229" s="54">
        <f t="shared" si="14"/>
        <v>348.07958891919282</v>
      </c>
      <c r="L229" s="56">
        <f t="shared" si="15"/>
        <v>73938.376236043317</v>
      </c>
    </row>
    <row r="230" spans="7:12" x14ac:dyDescent="0.65">
      <c r="G230" s="112"/>
      <c r="H230" s="52">
        <v>209</v>
      </c>
      <c r="I230" s="54">
        <f t="shared" si="12"/>
        <v>657.60648818987033</v>
      </c>
      <c r="J230" s="55">
        <f t="shared" si="13"/>
        <v>308.07656765018083</v>
      </c>
      <c r="K230" s="54">
        <f t="shared" si="14"/>
        <v>349.52992053968944</v>
      </c>
      <c r="L230" s="56">
        <f t="shared" si="15"/>
        <v>73588.84631550363</v>
      </c>
    </row>
    <row r="231" spans="7:12" x14ac:dyDescent="0.65">
      <c r="G231" s="112"/>
      <c r="H231" s="52">
        <v>210</v>
      </c>
      <c r="I231" s="54">
        <f t="shared" si="12"/>
        <v>657.60648818987033</v>
      </c>
      <c r="J231" s="55">
        <f t="shared" si="13"/>
        <v>306.62019298126546</v>
      </c>
      <c r="K231" s="54">
        <f t="shared" si="14"/>
        <v>350.98629520860476</v>
      </c>
      <c r="L231" s="56">
        <f t="shared" si="15"/>
        <v>73237.860020295018</v>
      </c>
    </row>
    <row r="232" spans="7:12" x14ac:dyDescent="0.65">
      <c r="G232" s="112"/>
      <c r="H232" s="52">
        <v>211</v>
      </c>
      <c r="I232" s="54">
        <f t="shared" si="12"/>
        <v>657.60648818987033</v>
      </c>
      <c r="J232" s="55">
        <f t="shared" si="13"/>
        <v>305.15775008456296</v>
      </c>
      <c r="K232" s="54">
        <f t="shared" si="14"/>
        <v>352.44873810530726</v>
      </c>
      <c r="L232" s="56">
        <f t="shared" si="15"/>
        <v>72885.411282189714</v>
      </c>
    </row>
    <row r="233" spans="7:12" x14ac:dyDescent="0.65">
      <c r="G233" s="112"/>
      <c r="H233" s="52">
        <v>212</v>
      </c>
      <c r="I233" s="54">
        <f t="shared" si="12"/>
        <v>657.60648818987033</v>
      </c>
      <c r="J233" s="55">
        <f t="shared" si="13"/>
        <v>303.68921367579082</v>
      </c>
      <c r="K233" s="54">
        <f t="shared" si="14"/>
        <v>353.91727451407945</v>
      </c>
      <c r="L233" s="56">
        <f t="shared" si="15"/>
        <v>72531.494007675632</v>
      </c>
    </row>
    <row r="234" spans="7:12" x14ac:dyDescent="0.65">
      <c r="G234" s="112"/>
      <c r="H234" s="52">
        <v>213</v>
      </c>
      <c r="I234" s="54">
        <f t="shared" si="12"/>
        <v>657.60648818987033</v>
      </c>
      <c r="J234" s="55">
        <f t="shared" si="13"/>
        <v>302.2145583653155</v>
      </c>
      <c r="K234" s="54">
        <f t="shared" si="14"/>
        <v>355.39192982455472</v>
      </c>
      <c r="L234" s="56">
        <f t="shared" si="15"/>
        <v>72176.102077851072</v>
      </c>
    </row>
    <row r="235" spans="7:12" x14ac:dyDescent="0.65">
      <c r="G235" s="112"/>
      <c r="H235" s="52">
        <v>214</v>
      </c>
      <c r="I235" s="54">
        <f t="shared" si="12"/>
        <v>657.60648818987033</v>
      </c>
      <c r="J235" s="55">
        <f t="shared" si="13"/>
        <v>300.73375865771322</v>
      </c>
      <c r="K235" s="54">
        <f t="shared" si="14"/>
        <v>356.87272953215711</v>
      </c>
      <c r="L235" s="56">
        <f t="shared" si="15"/>
        <v>71819.229348318913</v>
      </c>
    </row>
    <row r="236" spans="7:12" x14ac:dyDescent="0.65">
      <c r="G236" s="112"/>
      <c r="H236" s="52">
        <v>215</v>
      </c>
      <c r="I236" s="54">
        <f t="shared" si="12"/>
        <v>657.60648818987033</v>
      </c>
      <c r="J236" s="55">
        <f t="shared" si="13"/>
        <v>299.24678895132928</v>
      </c>
      <c r="K236" s="54">
        <f t="shared" si="14"/>
        <v>358.35969923854111</v>
      </c>
      <c r="L236" s="56">
        <f t="shared" si="15"/>
        <v>71460.86964908037</v>
      </c>
    </row>
    <row r="237" spans="7:12" x14ac:dyDescent="0.65">
      <c r="G237" s="112"/>
      <c r="H237" s="52">
        <v>216</v>
      </c>
      <c r="I237" s="54">
        <f t="shared" si="12"/>
        <v>657.60648818987033</v>
      </c>
      <c r="J237" s="55">
        <f t="shared" si="13"/>
        <v>297.75362353783532</v>
      </c>
      <c r="K237" s="54">
        <f t="shared" si="14"/>
        <v>359.8528646520349</v>
      </c>
      <c r="L237" s="56">
        <f t="shared" si="15"/>
        <v>71101.016784428342</v>
      </c>
    </row>
    <row r="238" spans="7:12" x14ac:dyDescent="0.65">
      <c r="G238" s="112"/>
      <c r="H238" s="52">
        <v>217</v>
      </c>
      <c r="I238" s="54">
        <f t="shared" si="12"/>
        <v>657.60648818987033</v>
      </c>
      <c r="J238" s="55">
        <f t="shared" si="13"/>
        <v>296.25423660178518</v>
      </c>
      <c r="K238" s="54">
        <f t="shared" si="14"/>
        <v>361.3522515880851</v>
      </c>
      <c r="L238" s="56">
        <f t="shared" si="15"/>
        <v>70739.664532840252</v>
      </c>
    </row>
    <row r="239" spans="7:12" x14ac:dyDescent="0.65">
      <c r="G239" s="112"/>
      <c r="H239" s="52">
        <v>218</v>
      </c>
      <c r="I239" s="54">
        <f t="shared" si="12"/>
        <v>657.60648818987033</v>
      </c>
      <c r="J239" s="55">
        <f t="shared" si="13"/>
        <v>294.74860222016821</v>
      </c>
      <c r="K239" s="54">
        <f t="shared" si="14"/>
        <v>362.85788596970212</v>
      </c>
      <c r="L239" s="56">
        <f t="shared" si="15"/>
        <v>70376.806646870551</v>
      </c>
    </row>
    <row r="240" spans="7:12" x14ac:dyDescent="0.65">
      <c r="G240" s="112"/>
      <c r="H240" s="52">
        <v>219</v>
      </c>
      <c r="I240" s="54">
        <f t="shared" si="12"/>
        <v>657.60648818987033</v>
      </c>
      <c r="J240" s="55">
        <f t="shared" si="13"/>
        <v>293.23669436196104</v>
      </c>
      <c r="K240" s="54">
        <f t="shared" si="14"/>
        <v>364.36979382790923</v>
      </c>
      <c r="L240" s="56">
        <f t="shared" si="15"/>
        <v>70012.436853042644</v>
      </c>
    </row>
    <row r="241" spans="7:12" x14ac:dyDescent="0.65">
      <c r="G241" s="112"/>
      <c r="H241" s="52">
        <v>220</v>
      </c>
      <c r="I241" s="54">
        <f t="shared" si="12"/>
        <v>657.60648818987033</v>
      </c>
      <c r="J241" s="55">
        <f t="shared" si="13"/>
        <v>291.71848688767813</v>
      </c>
      <c r="K241" s="54">
        <f t="shared" si="14"/>
        <v>365.88800130219215</v>
      </c>
      <c r="L241" s="56">
        <f t="shared" si="15"/>
        <v>69646.548851740445</v>
      </c>
    </row>
    <row r="242" spans="7:12" x14ac:dyDescent="0.65">
      <c r="G242" s="112"/>
      <c r="H242" s="52">
        <v>221</v>
      </c>
      <c r="I242" s="54">
        <f t="shared" si="12"/>
        <v>657.60648818987033</v>
      </c>
      <c r="J242" s="55">
        <f t="shared" si="13"/>
        <v>290.19395354891896</v>
      </c>
      <c r="K242" s="54">
        <f t="shared" si="14"/>
        <v>367.41253464095126</v>
      </c>
      <c r="L242" s="56">
        <f t="shared" si="15"/>
        <v>69279.136317099488</v>
      </c>
    </row>
    <row r="243" spans="7:12" x14ac:dyDescent="0.65">
      <c r="G243" s="112"/>
      <c r="H243" s="52">
        <v>222</v>
      </c>
      <c r="I243" s="54">
        <f t="shared" si="12"/>
        <v>657.60648818987033</v>
      </c>
      <c r="J243" s="55">
        <f t="shared" si="13"/>
        <v>288.66306798791493</v>
      </c>
      <c r="K243" s="54">
        <f t="shared" si="14"/>
        <v>368.94342020195518</v>
      </c>
      <c r="L243" s="56">
        <f t="shared" si="15"/>
        <v>68910.192896897526</v>
      </c>
    </row>
    <row r="244" spans="7:12" x14ac:dyDescent="0.65">
      <c r="G244" s="112"/>
      <c r="H244" s="52">
        <v>223</v>
      </c>
      <c r="I244" s="54">
        <f t="shared" si="12"/>
        <v>657.60648818987033</v>
      </c>
      <c r="J244" s="55">
        <f t="shared" si="13"/>
        <v>287.12580373707357</v>
      </c>
      <c r="K244" s="54">
        <f t="shared" si="14"/>
        <v>370.48068445279677</v>
      </c>
      <c r="L244" s="56">
        <f t="shared" si="15"/>
        <v>68539.712212444734</v>
      </c>
    </row>
    <row r="245" spans="7:12" x14ac:dyDescent="0.65">
      <c r="G245" s="112"/>
      <c r="H245" s="52">
        <v>224</v>
      </c>
      <c r="I245" s="54">
        <f t="shared" si="12"/>
        <v>657.60648818987033</v>
      </c>
      <c r="J245" s="55">
        <f t="shared" si="13"/>
        <v>285.5821342185202</v>
      </c>
      <c r="K245" s="54">
        <f t="shared" si="14"/>
        <v>372.02435397135002</v>
      </c>
      <c r="L245" s="56">
        <f t="shared" si="15"/>
        <v>68167.687858473379</v>
      </c>
    </row>
    <row r="246" spans="7:12" x14ac:dyDescent="0.65">
      <c r="G246" s="112"/>
      <c r="H246" s="52">
        <v>225</v>
      </c>
      <c r="I246" s="54">
        <f t="shared" si="12"/>
        <v>657.60648818987033</v>
      </c>
      <c r="J246" s="55">
        <f t="shared" si="13"/>
        <v>284.0320327436396</v>
      </c>
      <c r="K246" s="54">
        <f t="shared" si="14"/>
        <v>373.57445544623073</v>
      </c>
      <c r="L246" s="56">
        <f t="shared" si="15"/>
        <v>67794.11340302715</v>
      </c>
    </row>
    <row r="247" spans="7:12" x14ac:dyDescent="0.65">
      <c r="G247" s="112"/>
      <c r="H247" s="52">
        <v>226</v>
      </c>
      <c r="I247" s="54">
        <f t="shared" si="12"/>
        <v>657.60648818987033</v>
      </c>
      <c r="J247" s="55">
        <f t="shared" si="13"/>
        <v>282.47547251261358</v>
      </c>
      <c r="K247" s="54">
        <f t="shared" si="14"/>
        <v>375.1310156772567</v>
      </c>
      <c r="L247" s="56">
        <f t="shared" si="15"/>
        <v>67418.982387349897</v>
      </c>
    </row>
    <row r="248" spans="7:12" x14ac:dyDescent="0.65">
      <c r="G248" s="112"/>
      <c r="H248" s="52">
        <v>227</v>
      </c>
      <c r="I248" s="54">
        <f t="shared" si="12"/>
        <v>657.60648818987033</v>
      </c>
      <c r="J248" s="55">
        <f t="shared" si="13"/>
        <v>280.9124266139583</v>
      </c>
      <c r="K248" s="54">
        <f t="shared" si="14"/>
        <v>376.69406157591192</v>
      </c>
      <c r="L248" s="56">
        <f t="shared" si="15"/>
        <v>67042.288325773989</v>
      </c>
    </row>
    <row r="249" spans="7:12" x14ac:dyDescent="0.65">
      <c r="G249" s="112"/>
      <c r="H249" s="52">
        <v>228</v>
      </c>
      <c r="I249" s="54">
        <f t="shared" si="12"/>
        <v>657.60648818987033</v>
      </c>
      <c r="J249" s="55">
        <f t="shared" si="13"/>
        <v>279.3428680240587</v>
      </c>
      <c r="K249" s="54">
        <f t="shared" si="14"/>
        <v>378.26362016581157</v>
      </c>
      <c r="L249" s="56">
        <f t="shared" si="15"/>
        <v>66664.024705608172</v>
      </c>
    </row>
    <row r="250" spans="7:12" x14ac:dyDescent="0.65">
      <c r="G250" s="112"/>
      <c r="H250" s="52">
        <v>229</v>
      </c>
      <c r="I250" s="54">
        <f t="shared" si="12"/>
        <v>657.60648818987033</v>
      </c>
      <c r="J250" s="55">
        <f t="shared" si="13"/>
        <v>277.76676960670119</v>
      </c>
      <c r="K250" s="54">
        <f t="shared" si="14"/>
        <v>379.83971858316909</v>
      </c>
      <c r="L250" s="56">
        <f t="shared" si="15"/>
        <v>66284.184987025001</v>
      </c>
    </row>
    <row r="251" spans="7:12" x14ac:dyDescent="0.65">
      <c r="G251" s="112"/>
      <c r="H251" s="52">
        <v>230</v>
      </c>
      <c r="I251" s="54">
        <f t="shared" si="12"/>
        <v>657.60648818987033</v>
      </c>
      <c r="J251" s="55">
        <f t="shared" si="13"/>
        <v>276.18410411260464</v>
      </c>
      <c r="K251" s="54">
        <f t="shared" si="14"/>
        <v>381.42238407726563</v>
      </c>
      <c r="L251" s="56">
        <f t="shared" si="15"/>
        <v>65902.76260294774</v>
      </c>
    </row>
    <row r="252" spans="7:12" x14ac:dyDescent="0.65">
      <c r="G252" s="112"/>
      <c r="H252" s="52">
        <v>231</v>
      </c>
      <c r="I252" s="54">
        <f t="shared" si="12"/>
        <v>657.60648818987033</v>
      </c>
      <c r="J252" s="55">
        <f t="shared" si="13"/>
        <v>274.59484417894942</v>
      </c>
      <c r="K252" s="54">
        <f t="shared" si="14"/>
        <v>383.01164401092086</v>
      </c>
      <c r="L252" s="56">
        <f t="shared" si="15"/>
        <v>65519.75095893682</v>
      </c>
    </row>
    <row r="253" spans="7:12" x14ac:dyDescent="0.65">
      <c r="G253" s="112"/>
      <c r="H253" s="52">
        <v>232</v>
      </c>
      <c r="I253" s="54">
        <f t="shared" si="12"/>
        <v>657.60648818987033</v>
      </c>
      <c r="J253" s="55">
        <f t="shared" si="13"/>
        <v>272.99896232890387</v>
      </c>
      <c r="K253" s="54">
        <f t="shared" si="14"/>
        <v>384.6075258609664</v>
      </c>
      <c r="L253" s="56">
        <f t="shared" si="15"/>
        <v>65135.143433075857</v>
      </c>
    </row>
    <row r="254" spans="7:12" x14ac:dyDescent="0.65">
      <c r="G254" s="112"/>
      <c r="H254" s="52">
        <v>233</v>
      </c>
      <c r="I254" s="54">
        <f t="shared" si="12"/>
        <v>657.60648818987033</v>
      </c>
      <c r="J254" s="55">
        <f t="shared" si="13"/>
        <v>271.39643097114993</v>
      </c>
      <c r="K254" s="54">
        <f t="shared" si="14"/>
        <v>386.21005721872041</v>
      </c>
      <c r="L254" s="56">
        <f t="shared" si="15"/>
        <v>64748.933375857137</v>
      </c>
    </row>
    <row r="255" spans="7:12" x14ac:dyDescent="0.65">
      <c r="G255" s="112"/>
      <c r="H255" s="52">
        <v>234</v>
      </c>
      <c r="I255" s="54">
        <f t="shared" si="12"/>
        <v>657.60648818987033</v>
      </c>
      <c r="J255" s="55">
        <f t="shared" si="13"/>
        <v>269.78722239940521</v>
      </c>
      <c r="K255" s="54">
        <f t="shared" si="14"/>
        <v>387.81926579046507</v>
      </c>
      <c r="L255" s="56">
        <f t="shared" si="15"/>
        <v>64361.114110066672</v>
      </c>
    </row>
    <row r="256" spans="7:12" x14ac:dyDescent="0.65">
      <c r="G256" s="112"/>
      <c r="H256" s="52">
        <v>235</v>
      </c>
      <c r="I256" s="54">
        <f t="shared" si="12"/>
        <v>657.60648818987033</v>
      </c>
      <c r="J256" s="55">
        <f t="shared" si="13"/>
        <v>268.17130879194491</v>
      </c>
      <c r="K256" s="54">
        <f t="shared" si="14"/>
        <v>389.43517939792531</v>
      </c>
      <c r="L256" s="56">
        <f t="shared" si="15"/>
        <v>63971.67893066875</v>
      </c>
    </row>
    <row r="257" spans="7:12" x14ac:dyDescent="0.65">
      <c r="G257" s="112"/>
      <c r="H257" s="52">
        <v>236</v>
      </c>
      <c r="I257" s="54">
        <f t="shared" si="12"/>
        <v>657.60648818987033</v>
      </c>
      <c r="J257" s="55">
        <f t="shared" si="13"/>
        <v>266.54866221112025</v>
      </c>
      <c r="K257" s="54">
        <f t="shared" si="14"/>
        <v>391.05782597874997</v>
      </c>
      <c r="L257" s="56">
        <f t="shared" si="15"/>
        <v>63580.621104689999</v>
      </c>
    </row>
    <row r="258" spans="7:12" x14ac:dyDescent="0.65">
      <c r="G258" s="112"/>
      <c r="H258" s="52">
        <v>237</v>
      </c>
      <c r="I258" s="54">
        <f t="shared" si="12"/>
        <v>657.60648818987033</v>
      </c>
      <c r="J258" s="55">
        <f t="shared" si="13"/>
        <v>264.91925460287553</v>
      </c>
      <c r="K258" s="54">
        <f t="shared" si="14"/>
        <v>392.68723358699486</v>
      </c>
      <c r="L258" s="56">
        <f t="shared" si="15"/>
        <v>63187.933871103007</v>
      </c>
    </row>
    <row r="259" spans="7:12" x14ac:dyDescent="0.65">
      <c r="G259" s="112"/>
      <c r="H259" s="52">
        <v>238</v>
      </c>
      <c r="I259" s="54">
        <f t="shared" si="12"/>
        <v>657.60648818987033</v>
      </c>
      <c r="J259" s="55">
        <f t="shared" si="13"/>
        <v>263.28305779626294</v>
      </c>
      <c r="K259" s="54">
        <f t="shared" si="14"/>
        <v>394.32343039360723</v>
      </c>
      <c r="L259" s="56">
        <f t="shared" si="15"/>
        <v>62793.610440709403</v>
      </c>
    </row>
    <row r="260" spans="7:12" x14ac:dyDescent="0.65">
      <c r="G260" s="112"/>
      <c r="H260" s="52">
        <v>239</v>
      </c>
      <c r="I260" s="54">
        <f t="shared" si="12"/>
        <v>657.60648818987033</v>
      </c>
      <c r="J260" s="55">
        <f t="shared" si="13"/>
        <v>261.64004350295625</v>
      </c>
      <c r="K260" s="54">
        <f t="shared" si="14"/>
        <v>395.96644468691397</v>
      </c>
      <c r="L260" s="56">
        <f t="shared" si="15"/>
        <v>62397.643996022489</v>
      </c>
    </row>
    <row r="261" spans="7:12" x14ac:dyDescent="0.65">
      <c r="G261" s="112"/>
      <c r="H261" s="52">
        <v>240</v>
      </c>
      <c r="I261" s="54">
        <f t="shared" si="12"/>
        <v>657.60648818987033</v>
      </c>
      <c r="J261" s="55">
        <f t="shared" si="13"/>
        <v>259.99018331676075</v>
      </c>
      <c r="K261" s="54">
        <f t="shared" si="14"/>
        <v>397.61630487310953</v>
      </c>
      <c r="L261" s="56">
        <f t="shared" si="15"/>
        <v>62000.027691149378</v>
      </c>
    </row>
    <row r="262" spans="7:12" x14ac:dyDescent="0.65">
      <c r="G262" s="112"/>
      <c r="H262" s="52">
        <v>241</v>
      </c>
      <c r="I262" s="54">
        <f t="shared" si="12"/>
        <v>657.60648818987033</v>
      </c>
      <c r="J262" s="55">
        <f t="shared" si="13"/>
        <v>258.33344871312283</v>
      </c>
      <c r="K262" s="54">
        <f t="shared" si="14"/>
        <v>399.27303947674744</v>
      </c>
      <c r="L262" s="56">
        <f t="shared" si="15"/>
        <v>61600.754651672629</v>
      </c>
    </row>
    <row r="263" spans="7:12" x14ac:dyDescent="0.65">
      <c r="G263" s="112"/>
      <c r="H263" s="52">
        <v>242</v>
      </c>
      <c r="I263" s="54">
        <f t="shared" si="12"/>
        <v>657.60648818987033</v>
      </c>
      <c r="J263" s="55">
        <f t="shared" si="13"/>
        <v>256.66981104863635</v>
      </c>
      <c r="K263" s="54">
        <f t="shared" si="14"/>
        <v>400.93667714123387</v>
      </c>
      <c r="L263" s="56">
        <f t="shared" si="15"/>
        <v>61199.817974531397</v>
      </c>
    </row>
    <row r="264" spans="7:12" x14ac:dyDescent="0.65">
      <c r="G264" s="112"/>
      <c r="H264" s="52">
        <v>243</v>
      </c>
      <c r="I264" s="54">
        <f t="shared" si="12"/>
        <v>657.60648818987033</v>
      </c>
      <c r="J264" s="55">
        <f t="shared" si="13"/>
        <v>254.99924156054789</v>
      </c>
      <c r="K264" s="54">
        <f t="shared" si="14"/>
        <v>402.60724662932233</v>
      </c>
      <c r="L264" s="56">
        <f t="shared" si="15"/>
        <v>60797.210727902078</v>
      </c>
    </row>
    <row r="265" spans="7:12" x14ac:dyDescent="0.65">
      <c r="G265" s="112"/>
      <c r="H265" s="52">
        <v>244</v>
      </c>
      <c r="I265" s="54">
        <f t="shared" si="12"/>
        <v>657.60648818987033</v>
      </c>
      <c r="J265" s="55">
        <f t="shared" si="13"/>
        <v>253.32171136625905</v>
      </c>
      <c r="K265" s="54">
        <f t="shared" si="14"/>
        <v>404.28477682361125</v>
      </c>
      <c r="L265" s="56">
        <f t="shared" si="15"/>
        <v>60392.925951078469</v>
      </c>
    </row>
    <row r="266" spans="7:12" x14ac:dyDescent="0.65">
      <c r="G266" s="112"/>
      <c r="H266" s="52">
        <v>245</v>
      </c>
      <c r="I266" s="54">
        <f t="shared" si="12"/>
        <v>657.60648818987033</v>
      </c>
      <c r="J266" s="55">
        <f t="shared" si="13"/>
        <v>251.63719146282736</v>
      </c>
      <c r="K266" s="54">
        <f t="shared" si="14"/>
        <v>405.96929672704294</v>
      </c>
      <c r="L266" s="56">
        <f t="shared" si="15"/>
        <v>59986.956654351423</v>
      </c>
    </row>
    <row r="267" spans="7:12" x14ac:dyDescent="0.65">
      <c r="G267" s="112"/>
      <c r="H267" s="52">
        <v>246</v>
      </c>
      <c r="I267" s="54">
        <f t="shared" si="12"/>
        <v>657.60648818987033</v>
      </c>
      <c r="J267" s="55">
        <f t="shared" si="13"/>
        <v>249.94565272646469</v>
      </c>
      <c r="K267" s="54">
        <f t="shared" si="14"/>
        <v>407.66083546340559</v>
      </c>
      <c r="L267" s="56">
        <f t="shared" si="15"/>
        <v>59579.295818888015</v>
      </c>
    </row>
    <row r="268" spans="7:12" x14ac:dyDescent="0.65">
      <c r="G268" s="112"/>
      <c r="H268" s="52">
        <v>247</v>
      </c>
      <c r="I268" s="54">
        <f t="shared" si="12"/>
        <v>657.60648818987033</v>
      </c>
      <c r="J268" s="55">
        <f t="shared" si="13"/>
        <v>248.2470659120338</v>
      </c>
      <c r="K268" s="54">
        <f t="shared" si="14"/>
        <v>409.35942227783642</v>
      </c>
      <c r="L268" s="56">
        <f t="shared" si="15"/>
        <v>59169.936396610181</v>
      </c>
    </row>
    <row r="269" spans="7:12" x14ac:dyDescent="0.65">
      <c r="G269" s="112"/>
      <c r="H269" s="52">
        <v>248</v>
      </c>
      <c r="I269" s="54">
        <f t="shared" si="12"/>
        <v>657.60648818987033</v>
      </c>
      <c r="J269" s="55">
        <f t="shared" si="13"/>
        <v>246.54140165254285</v>
      </c>
      <c r="K269" s="54">
        <f t="shared" si="14"/>
        <v>411.06508653732743</v>
      </c>
      <c r="L269" s="56">
        <f t="shared" si="15"/>
        <v>58758.871310072856</v>
      </c>
    </row>
    <row r="270" spans="7:12" x14ac:dyDescent="0.65">
      <c r="G270" s="112"/>
      <c r="H270" s="52">
        <v>249</v>
      </c>
      <c r="I270" s="54">
        <f t="shared" si="12"/>
        <v>657.60648818987033</v>
      </c>
      <c r="J270" s="55">
        <f t="shared" si="13"/>
        <v>244.82863045863732</v>
      </c>
      <c r="K270" s="54">
        <f t="shared" si="14"/>
        <v>412.77785773123293</v>
      </c>
      <c r="L270" s="56">
        <f t="shared" si="15"/>
        <v>58346.093452341622</v>
      </c>
    </row>
    <row r="271" spans="7:12" x14ac:dyDescent="0.65">
      <c r="G271" s="112"/>
      <c r="H271" s="52">
        <v>250</v>
      </c>
      <c r="I271" s="54">
        <f t="shared" si="12"/>
        <v>657.60648818987033</v>
      </c>
      <c r="J271" s="55">
        <f t="shared" si="13"/>
        <v>243.10872271809052</v>
      </c>
      <c r="K271" s="54">
        <f t="shared" si="14"/>
        <v>414.49776547177976</v>
      </c>
      <c r="L271" s="56">
        <f t="shared" si="15"/>
        <v>57931.595686869841</v>
      </c>
    </row>
    <row r="272" spans="7:12" x14ac:dyDescent="0.65">
      <c r="G272" s="112"/>
      <c r="H272" s="52">
        <v>251</v>
      </c>
      <c r="I272" s="54">
        <f t="shared" si="12"/>
        <v>657.60648818987033</v>
      </c>
      <c r="J272" s="55">
        <f t="shared" si="13"/>
        <v>241.38164869529143</v>
      </c>
      <c r="K272" s="54">
        <f t="shared" si="14"/>
        <v>416.22483949457893</v>
      </c>
      <c r="L272" s="56">
        <f t="shared" si="15"/>
        <v>57515.370847375263</v>
      </c>
    </row>
    <row r="273" spans="7:12" x14ac:dyDescent="0.65">
      <c r="G273" s="112"/>
      <c r="H273" s="52">
        <v>252</v>
      </c>
      <c r="I273" s="54">
        <f t="shared" si="12"/>
        <v>657.60648818987033</v>
      </c>
      <c r="J273" s="55">
        <f t="shared" si="13"/>
        <v>239.64737853073069</v>
      </c>
      <c r="K273" s="54">
        <f t="shared" si="14"/>
        <v>417.95910965913964</v>
      </c>
      <c r="L273" s="56">
        <f t="shared" si="15"/>
        <v>57097.411737716124</v>
      </c>
    </row>
    <row r="274" spans="7:12" x14ac:dyDescent="0.65">
      <c r="G274" s="112"/>
      <c r="H274" s="52">
        <v>253</v>
      </c>
      <c r="I274" s="54">
        <f t="shared" si="12"/>
        <v>657.60648818987033</v>
      </c>
      <c r="J274" s="55">
        <f t="shared" si="13"/>
        <v>237.90588224048423</v>
      </c>
      <c r="K274" s="54">
        <f t="shared" si="14"/>
        <v>419.70060594938604</v>
      </c>
      <c r="L274" s="56">
        <f t="shared" si="15"/>
        <v>56677.711131766737</v>
      </c>
    </row>
    <row r="275" spans="7:12" x14ac:dyDescent="0.65">
      <c r="G275" s="112"/>
      <c r="H275" s="52">
        <v>254</v>
      </c>
      <c r="I275" s="54">
        <f t="shared" si="12"/>
        <v>657.60648818987033</v>
      </c>
      <c r="J275" s="55">
        <f t="shared" si="13"/>
        <v>236.15712971569519</v>
      </c>
      <c r="K275" s="54">
        <f t="shared" si="14"/>
        <v>421.44935847417514</v>
      </c>
      <c r="L275" s="56">
        <f t="shared" si="15"/>
        <v>56256.261773292565</v>
      </c>
    </row>
    <row r="276" spans="7:12" x14ac:dyDescent="0.65">
      <c r="G276" s="112"/>
      <c r="H276" s="52">
        <v>255</v>
      </c>
      <c r="I276" s="54">
        <f t="shared" si="12"/>
        <v>657.60648818987033</v>
      </c>
      <c r="J276" s="55">
        <f t="shared" si="13"/>
        <v>234.40109072205277</v>
      </c>
      <c r="K276" s="54">
        <f t="shared" si="14"/>
        <v>423.20539746781753</v>
      </c>
      <c r="L276" s="56">
        <f t="shared" si="15"/>
        <v>55833.056375824744</v>
      </c>
    </row>
    <row r="277" spans="7:12" x14ac:dyDescent="0.65">
      <c r="G277" s="112"/>
      <c r="H277" s="52">
        <v>256</v>
      </c>
      <c r="I277" s="54">
        <f t="shared" si="12"/>
        <v>657.60648818987033</v>
      </c>
      <c r="J277" s="55">
        <f t="shared" si="13"/>
        <v>232.63773489927019</v>
      </c>
      <c r="K277" s="54">
        <f t="shared" si="14"/>
        <v>424.96875329060009</v>
      </c>
      <c r="L277" s="56">
        <f t="shared" si="15"/>
        <v>55408.087622534142</v>
      </c>
    </row>
    <row r="278" spans="7:12" x14ac:dyDescent="0.65">
      <c r="G278" s="112"/>
      <c r="H278" s="52">
        <v>257</v>
      </c>
      <c r="I278" s="54">
        <f t="shared" si="12"/>
        <v>657.60648818987033</v>
      </c>
      <c r="J278" s="55">
        <f t="shared" si="13"/>
        <v>230.86703176055934</v>
      </c>
      <c r="K278" s="54">
        <f t="shared" si="14"/>
        <v>426.73945642931091</v>
      </c>
      <c r="L278" s="56">
        <f t="shared" si="15"/>
        <v>54981.348166104828</v>
      </c>
    </row>
    <row r="279" spans="7:12" x14ac:dyDescent="0.65">
      <c r="G279" s="112"/>
      <c r="H279" s="52">
        <v>258</v>
      </c>
      <c r="I279" s="54">
        <f t="shared" ref="I279:I342" si="16">PMT(H$14/H$15,H$13*H$15,-H$12)</f>
        <v>657.60648818987033</v>
      </c>
      <c r="J279" s="55">
        <f t="shared" ref="J279:J342" si="17">IPMT(H$14/H$15,H279,H$13*H$15,-H$12)</f>
        <v>229.08895069210391</v>
      </c>
      <c r="K279" s="54">
        <f t="shared" ref="K279:K342" si="18">PPMT(H$14/H$15,H279,H$13*H$15,-H$12)</f>
        <v>428.5175374977664</v>
      </c>
      <c r="L279" s="56">
        <f t="shared" ref="L279:L342" si="19">L278-K279</f>
        <v>54552.830628607058</v>
      </c>
    </row>
    <row r="280" spans="7:12" x14ac:dyDescent="0.65">
      <c r="G280" s="112"/>
      <c r="H280" s="52">
        <v>259</v>
      </c>
      <c r="I280" s="54">
        <f t="shared" si="16"/>
        <v>657.60648818987033</v>
      </c>
      <c r="J280" s="55">
        <f t="shared" si="17"/>
        <v>227.30346095252989</v>
      </c>
      <c r="K280" s="54">
        <f t="shared" si="18"/>
        <v>430.30302723734047</v>
      </c>
      <c r="L280" s="56">
        <f t="shared" si="19"/>
        <v>54122.527601369715</v>
      </c>
    </row>
    <row r="281" spans="7:12" x14ac:dyDescent="0.65">
      <c r="G281" s="112"/>
      <c r="H281" s="52">
        <v>260</v>
      </c>
      <c r="I281" s="54">
        <f t="shared" si="16"/>
        <v>657.60648818987033</v>
      </c>
      <c r="J281" s="55">
        <f t="shared" si="17"/>
        <v>225.51053167237427</v>
      </c>
      <c r="K281" s="54">
        <f t="shared" si="18"/>
        <v>432.09595651749601</v>
      </c>
      <c r="L281" s="56">
        <f t="shared" si="19"/>
        <v>53690.431644852222</v>
      </c>
    </row>
    <row r="282" spans="7:12" x14ac:dyDescent="0.65">
      <c r="G282" s="112"/>
      <c r="H282" s="52">
        <v>261</v>
      </c>
      <c r="I282" s="54">
        <f t="shared" si="16"/>
        <v>657.60648818987033</v>
      </c>
      <c r="J282" s="55">
        <f t="shared" si="17"/>
        <v>223.71013185355139</v>
      </c>
      <c r="K282" s="54">
        <f t="shared" si="18"/>
        <v>433.89635633631889</v>
      </c>
      <c r="L282" s="56">
        <f t="shared" si="19"/>
        <v>53256.535288515901</v>
      </c>
    </row>
    <row r="283" spans="7:12" x14ac:dyDescent="0.65">
      <c r="G283" s="112"/>
      <c r="H283" s="52">
        <v>262</v>
      </c>
      <c r="I283" s="54">
        <f t="shared" si="16"/>
        <v>657.60648818987033</v>
      </c>
      <c r="J283" s="55">
        <f t="shared" si="17"/>
        <v>221.9022303688167</v>
      </c>
      <c r="K283" s="54">
        <f t="shared" si="18"/>
        <v>435.70425782105355</v>
      </c>
      <c r="L283" s="56">
        <f t="shared" si="19"/>
        <v>52820.831030694848</v>
      </c>
    </row>
    <row r="284" spans="7:12" x14ac:dyDescent="0.65">
      <c r="G284" s="112"/>
      <c r="H284" s="52">
        <v>263</v>
      </c>
      <c r="I284" s="54">
        <f t="shared" si="16"/>
        <v>657.60648818987033</v>
      </c>
      <c r="J284" s="55">
        <f t="shared" si="17"/>
        <v>220.08679596122897</v>
      </c>
      <c r="K284" s="54">
        <f t="shared" si="18"/>
        <v>437.5196922286413</v>
      </c>
      <c r="L284" s="56">
        <f t="shared" si="19"/>
        <v>52383.311338466207</v>
      </c>
    </row>
    <row r="285" spans="7:12" x14ac:dyDescent="0.65">
      <c r="G285" s="112"/>
      <c r="H285" s="52">
        <v>264</v>
      </c>
      <c r="I285" s="54">
        <f t="shared" si="16"/>
        <v>657.60648818987033</v>
      </c>
      <c r="J285" s="55">
        <f t="shared" si="17"/>
        <v>218.26379724360964</v>
      </c>
      <c r="K285" s="54">
        <f t="shared" si="18"/>
        <v>439.34269094626063</v>
      </c>
      <c r="L285" s="56">
        <f t="shared" si="19"/>
        <v>51943.968647519949</v>
      </c>
    </row>
    <row r="286" spans="7:12" x14ac:dyDescent="0.65">
      <c r="G286" s="112"/>
      <c r="H286" s="52">
        <v>265</v>
      </c>
      <c r="I286" s="54">
        <f t="shared" si="16"/>
        <v>657.60648818987033</v>
      </c>
      <c r="J286" s="55">
        <f t="shared" si="17"/>
        <v>216.43320269800026</v>
      </c>
      <c r="K286" s="54">
        <f t="shared" si="18"/>
        <v>441.17328549187005</v>
      </c>
      <c r="L286" s="56">
        <f t="shared" si="19"/>
        <v>51502.795362028075</v>
      </c>
    </row>
    <row r="287" spans="7:12" x14ac:dyDescent="0.65">
      <c r="G287" s="112"/>
      <c r="H287" s="52">
        <v>266</v>
      </c>
      <c r="I287" s="54">
        <f t="shared" si="16"/>
        <v>657.60648818987033</v>
      </c>
      <c r="J287" s="55">
        <f t="shared" si="17"/>
        <v>214.59498067511745</v>
      </c>
      <c r="K287" s="54">
        <f t="shared" si="18"/>
        <v>443.01150751475285</v>
      </c>
      <c r="L287" s="56">
        <f t="shared" si="19"/>
        <v>51059.78385451332</v>
      </c>
    </row>
    <row r="288" spans="7:12" x14ac:dyDescent="0.65">
      <c r="G288" s="112"/>
      <c r="H288" s="52">
        <v>267</v>
      </c>
      <c r="I288" s="54">
        <f t="shared" si="16"/>
        <v>657.60648818987033</v>
      </c>
      <c r="J288" s="55">
        <f t="shared" si="17"/>
        <v>212.74909939380598</v>
      </c>
      <c r="K288" s="54">
        <f t="shared" si="18"/>
        <v>444.8573887960643</v>
      </c>
      <c r="L288" s="56">
        <f t="shared" si="19"/>
        <v>50614.926465717253</v>
      </c>
    </row>
    <row r="289" spans="7:12" x14ac:dyDescent="0.65">
      <c r="G289" s="112"/>
      <c r="H289" s="52">
        <v>268</v>
      </c>
      <c r="I289" s="54">
        <f t="shared" si="16"/>
        <v>657.60648818987033</v>
      </c>
      <c r="J289" s="55">
        <f t="shared" si="17"/>
        <v>210.89552694048905</v>
      </c>
      <c r="K289" s="54">
        <f t="shared" si="18"/>
        <v>446.71096124938123</v>
      </c>
      <c r="L289" s="56">
        <f t="shared" si="19"/>
        <v>50168.215504467873</v>
      </c>
    </row>
    <row r="290" spans="7:12" x14ac:dyDescent="0.65">
      <c r="G290" s="112"/>
      <c r="H290" s="52">
        <v>269</v>
      </c>
      <c r="I290" s="54">
        <f t="shared" si="16"/>
        <v>657.60648818987033</v>
      </c>
      <c r="J290" s="55">
        <f t="shared" si="17"/>
        <v>209.03423126861662</v>
      </c>
      <c r="K290" s="54">
        <f t="shared" si="18"/>
        <v>448.57225692125371</v>
      </c>
      <c r="L290" s="56">
        <f t="shared" si="19"/>
        <v>49719.643247546621</v>
      </c>
    </row>
    <row r="291" spans="7:12" x14ac:dyDescent="0.65">
      <c r="G291" s="112"/>
      <c r="H291" s="52">
        <v>270</v>
      </c>
      <c r="I291" s="54">
        <f t="shared" si="16"/>
        <v>657.60648818987033</v>
      </c>
      <c r="J291" s="55">
        <f t="shared" si="17"/>
        <v>207.16518019811141</v>
      </c>
      <c r="K291" s="54">
        <f t="shared" si="18"/>
        <v>450.44130799175889</v>
      </c>
      <c r="L291" s="56">
        <f t="shared" si="19"/>
        <v>49269.201939554863</v>
      </c>
    </row>
    <row r="292" spans="7:12" x14ac:dyDescent="0.65">
      <c r="G292" s="112"/>
      <c r="H292" s="52">
        <v>271</v>
      </c>
      <c r="I292" s="54">
        <f t="shared" si="16"/>
        <v>657.60648818987033</v>
      </c>
      <c r="J292" s="55">
        <f t="shared" si="17"/>
        <v>205.28834141481238</v>
      </c>
      <c r="K292" s="54">
        <f t="shared" si="18"/>
        <v>452.31814677505781</v>
      </c>
      <c r="L292" s="56">
        <f t="shared" si="19"/>
        <v>48816.883792779809</v>
      </c>
    </row>
    <row r="293" spans="7:12" x14ac:dyDescent="0.65">
      <c r="G293" s="112"/>
      <c r="H293" s="52">
        <v>272</v>
      </c>
      <c r="I293" s="54">
        <f t="shared" si="16"/>
        <v>657.60648818987033</v>
      </c>
      <c r="J293" s="55">
        <f t="shared" si="17"/>
        <v>203.40368246991636</v>
      </c>
      <c r="K293" s="54">
        <f t="shared" si="18"/>
        <v>454.20280571995397</v>
      </c>
      <c r="L293" s="56">
        <f t="shared" si="19"/>
        <v>48362.680987059852</v>
      </c>
    </row>
    <row r="294" spans="7:12" x14ac:dyDescent="0.65">
      <c r="G294" s="112"/>
      <c r="H294" s="52">
        <v>273</v>
      </c>
      <c r="I294" s="54">
        <f t="shared" si="16"/>
        <v>657.60648818987033</v>
      </c>
      <c r="J294" s="55">
        <f t="shared" si="17"/>
        <v>201.51117077941649</v>
      </c>
      <c r="K294" s="54">
        <f t="shared" si="18"/>
        <v>456.09531741045373</v>
      </c>
      <c r="L294" s="56">
        <f t="shared" si="19"/>
        <v>47906.585669649401</v>
      </c>
    </row>
    <row r="295" spans="7:12" x14ac:dyDescent="0.65">
      <c r="G295" s="112"/>
      <c r="H295" s="52">
        <v>274</v>
      </c>
      <c r="I295" s="54">
        <f t="shared" si="16"/>
        <v>657.60648818987033</v>
      </c>
      <c r="J295" s="55">
        <f t="shared" si="17"/>
        <v>199.61077362353961</v>
      </c>
      <c r="K295" s="54">
        <f t="shared" si="18"/>
        <v>457.99571456633061</v>
      </c>
      <c r="L295" s="56">
        <f t="shared" si="19"/>
        <v>47448.589955083073</v>
      </c>
    </row>
    <row r="296" spans="7:12" x14ac:dyDescent="0.65">
      <c r="G296" s="112"/>
      <c r="H296" s="52">
        <v>275</v>
      </c>
      <c r="I296" s="54">
        <f t="shared" si="16"/>
        <v>657.60648818987033</v>
      </c>
      <c r="J296" s="55">
        <f t="shared" si="17"/>
        <v>197.70245814617988</v>
      </c>
      <c r="K296" s="54">
        <f t="shared" si="18"/>
        <v>459.90403004369034</v>
      </c>
      <c r="L296" s="56">
        <f t="shared" si="19"/>
        <v>46988.685925039383</v>
      </c>
    </row>
    <row r="297" spans="7:12" x14ac:dyDescent="0.65">
      <c r="G297" s="112"/>
      <c r="H297" s="52">
        <v>276</v>
      </c>
      <c r="I297" s="54">
        <f t="shared" si="16"/>
        <v>657.60648818987033</v>
      </c>
      <c r="J297" s="55">
        <f t="shared" si="17"/>
        <v>195.78619135433121</v>
      </c>
      <c r="K297" s="54">
        <f t="shared" si="18"/>
        <v>461.82029683553907</v>
      </c>
      <c r="L297" s="56">
        <f t="shared" si="19"/>
        <v>46526.865628203843</v>
      </c>
    </row>
    <row r="298" spans="7:12" x14ac:dyDescent="0.65">
      <c r="G298" s="112"/>
      <c r="H298" s="52">
        <v>277</v>
      </c>
      <c r="I298" s="54">
        <f t="shared" si="16"/>
        <v>657.60648818987033</v>
      </c>
      <c r="J298" s="55">
        <f t="shared" si="17"/>
        <v>193.86194011751647</v>
      </c>
      <c r="K298" s="54">
        <f t="shared" si="18"/>
        <v>463.74454807235378</v>
      </c>
      <c r="L298" s="56">
        <f t="shared" si="19"/>
        <v>46063.121080131488</v>
      </c>
    </row>
    <row r="299" spans="7:12" x14ac:dyDescent="0.65">
      <c r="G299" s="112"/>
      <c r="H299" s="52">
        <v>278</v>
      </c>
      <c r="I299" s="54">
        <f t="shared" si="16"/>
        <v>657.60648818987033</v>
      </c>
      <c r="J299" s="55">
        <f t="shared" si="17"/>
        <v>191.92967116721499</v>
      </c>
      <c r="K299" s="54">
        <f t="shared" si="18"/>
        <v>465.67681702265531</v>
      </c>
      <c r="L299" s="56">
        <f t="shared" si="19"/>
        <v>45597.444263108831</v>
      </c>
    </row>
    <row r="300" spans="7:12" x14ac:dyDescent="0.65">
      <c r="G300" s="112"/>
      <c r="H300" s="52">
        <v>279</v>
      </c>
      <c r="I300" s="54">
        <f t="shared" si="16"/>
        <v>657.60648818987033</v>
      </c>
      <c r="J300" s="55">
        <f t="shared" si="17"/>
        <v>189.98935109628724</v>
      </c>
      <c r="K300" s="54">
        <f t="shared" si="18"/>
        <v>467.61713709358298</v>
      </c>
      <c r="L300" s="56">
        <f t="shared" si="19"/>
        <v>45129.827126015247</v>
      </c>
    </row>
    <row r="301" spans="7:12" x14ac:dyDescent="0.65">
      <c r="G301" s="112"/>
      <c r="H301" s="52">
        <v>280</v>
      </c>
      <c r="I301" s="54">
        <f t="shared" si="16"/>
        <v>657.60648818987033</v>
      </c>
      <c r="J301" s="55">
        <f t="shared" si="17"/>
        <v>188.04094635839735</v>
      </c>
      <c r="K301" s="54">
        <f t="shared" si="18"/>
        <v>469.56554183147296</v>
      </c>
      <c r="L301" s="56">
        <f t="shared" si="19"/>
        <v>44660.261584183776</v>
      </c>
    </row>
    <row r="302" spans="7:12" x14ac:dyDescent="0.65">
      <c r="G302" s="112"/>
      <c r="H302" s="52">
        <v>281</v>
      </c>
      <c r="I302" s="54">
        <f t="shared" si="16"/>
        <v>657.60648818987033</v>
      </c>
      <c r="J302" s="55">
        <f t="shared" si="17"/>
        <v>186.08442326743284</v>
      </c>
      <c r="K302" s="54">
        <f t="shared" si="18"/>
        <v>471.52206492243744</v>
      </c>
      <c r="L302" s="56">
        <f t="shared" si="19"/>
        <v>44188.73951926134</v>
      </c>
    </row>
    <row r="303" spans="7:12" x14ac:dyDescent="0.65">
      <c r="G303" s="112"/>
      <c r="H303" s="52">
        <v>282</v>
      </c>
      <c r="I303" s="54">
        <f t="shared" si="16"/>
        <v>657.60648818987033</v>
      </c>
      <c r="J303" s="55">
        <f t="shared" si="17"/>
        <v>184.11974799692271</v>
      </c>
      <c r="K303" s="54">
        <f t="shared" si="18"/>
        <v>473.48674019294759</v>
      </c>
      <c r="L303" s="56">
        <f t="shared" si="19"/>
        <v>43715.252779068396</v>
      </c>
    </row>
    <row r="304" spans="7:12" x14ac:dyDescent="0.65">
      <c r="G304" s="112"/>
      <c r="H304" s="52">
        <v>283</v>
      </c>
      <c r="I304" s="54">
        <f t="shared" si="16"/>
        <v>657.60648818987033</v>
      </c>
      <c r="J304" s="55">
        <f t="shared" si="17"/>
        <v>182.14688657945212</v>
      </c>
      <c r="K304" s="54">
        <f t="shared" si="18"/>
        <v>475.45960161041813</v>
      </c>
      <c r="L304" s="56">
        <f t="shared" si="19"/>
        <v>43239.793177457977</v>
      </c>
    </row>
    <row r="305" spans="7:12" x14ac:dyDescent="0.65">
      <c r="G305" s="112"/>
      <c r="H305" s="52">
        <v>284</v>
      </c>
      <c r="I305" s="54">
        <f t="shared" si="16"/>
        <v>657.60648818987033</v>
      </c>
      <c r="J305" s="55">
        <f t="shared" si="17"/>
        <v>180.16580490607538</v>
      </c>
      <c r="K305" s="54">
        <f t="shared" si="18"/>
        <v>477.4406832837949</v>
      </c>
      <c r="L305" s="56">
        <f t="shared" si="19"/>
        <v>42762.352494174185</v>
      </c>
    </row>
    <row r="306" spans="7:12" x14ac:dyDescent="0.65">
      <c r="G306" s="112"/>
      <c r="H306" s="52">
        <v>285</v>
      </c>
      <c r="I306" s="54">
        <f t="shared" si="16"/>
        <v>657.60648818987033</v>
      </c>
      <c r="J306" s="55">
        <f t="shared" si="17"/>
        <v>178.17646872572624</v>
      </c>
      <c r="K306" s="54">
        <f t="shared" si="18"/>
        <v>479.43001946414404</v>
      </c>
      <c r="L306" s="56">
        <f t="shared" si="19"/>
        <v>42282.922474710038</v>
      </c>
    </row>
    <row r="307" spans="7:12" x14ac:dyDescent="0.65">
      <c r="G307" s="112"/>
      <c r="H307" s="52">
        <v>286</v>
      </c>
      <c r="I307" s="54">
        <f t="shared" si="16"/>
        <v>657.60648818987033</v>
      </c>
      <c r="J307" s="55">
        <f t="shared" si="17"/>
        <v>176.1788436446256</v>
      </c>
      <c r="K307" s="54">
        <f t="shared" si="18"/>
        <v>481.42764454524468</v>
      </c>
      <c r="L307" s="56">
        <f t="shared" si="19"/>
        <v>41801.494830164796</v>
      </c>
    </row>
    <row r="308" spans="7:12" x14ac:dyDescent="0.65">
      <c r="G308" s="112"/>
      <c r="H308" s="52">
        <v>287</v>
      </c>
      <c r="I308" s="54">
        <f t="shared" si="16"/>
        <v>657.60648818987033</v>
      </c>
      <c r="J308" s="55">
        <f t="shared" si="17"/>
        <v>174.17289512568709</v>
      </c>
      <c r="K308" s="54">
        <f t="shared" si="18"/>
        <v>483.43359306418319</v>
      </c>
      <c r="L308" s="56">
        <f t="shared" si="19"/>
        <v>41318.061237100614</v>
      </c>
    </row>
    <row r="309" spans="7:12" x14ac:dyDescent="0.65">
      <c r="G309" s="112"/>
      <c r="H309" s="52">
        <v>288</v>
      </c>
      <c r="I309" s="54">
        <f t="shared" si="16"/>
        <v>657.60648818987033</v>
      </c>
      <c r="J309" s="55">
        <f t="shared" si="17"/>
        <v>172.15858848791967</v>
      </c>
      <c r="K309" s="54">
        <f t="shared" si="18"/>
        <v>485.44789970195063</v>
      </c>
      <c r="L309" s="56">
        <f t="shared" si="19"/>
        <v>40832.613337398659</v>
      </c>
    </row>
    <row r="310" spans="7:12" x14ac:dyDescent="0.65">
      <c r="G310" s="112"/>
      <c r="H310" s="52">
        <v>289</v>
      </c>
      <c r="I310" s="54">
        <f t="shared" si="16"/>
        <v>657.60648818987033</v>
      </c>
      <c r="J310" s="55">
        <f t="shared" si="17"/>
        <v>170.13588890582821</v>
      </c>
      <c r="K310" s="54">
        <f t="shared" si="18"/>
        <v>487.47059928404212</v>
      </c>
      <c r="L310" s="56">
        <f t="shared" si="19"/>
        <v>40345.14273811462</v>
      </c>
    </row>
    <row r="311" spans="7:12" x14ac:dyDescent="0.65">
      <c r="G311" s="112"/>
      <c r="H311" s="52">
        <v>290</v>
      </c>
      <c r="I311" s="54">
        <f t="shared" si="16"/>
        <v>657.60648818987033</v>
      </c>
      <c r="J311" s="55">
        <f t="shared" si="17"/>
        <v>168.10476140881138</v>
      </c>
      <c r="K311" s="54">
        <f t="shared" si="18"/>
        <v>489.50172678105895</v>
      </c>
      <c r="L311" s="56">
        <f t="shared" si="19"/>
        <v>39855.641011333559</v>
      </c>
    </row>
    <row r="312" spans="7:12" x14ac:dyDescent="0.65">
      <c r="G312" s="112"/>
      <c r="H312" s="52">
        <v>291</v>
      </c>
      <c r="I312" s="54">
        <f t="shared" si="16"/>
        <v>657.60648818987033</v>
      </c>
      <c r="J312" s="55">
        <f t="shared" si="17"/>
        <v>166.06517088055699</v>
      </c>
      <c r="K312" s="54">
        <f t="shared" si="18"/>
        <v>491.54131730931334</v>
      </c>
      <c r="L312" s="56">
        <f t="shared" si="19"/>
        <v>39364.099694024248</v>
      </c>
    </row>
    <row r="313" spans="7:12" x14ac:dyDescent="0.65">
      <c r="G313" s="112"/>
      <c r="H313" s="52">
        <v>292</v>
      </c>
      <c r="I313" s="54">
        <f t="shared" si="16"/>
        <v>657.60648818987033</v>
      </c>
      <c r="J313" s="55">
        <f t="shared" si="17"/>
        <v>164.01708205843482</v>
      </c>
      <c r="K313" s="54">
        <f t="shared" si="18"/>
        <v>493.58940613143545</v>
      </c>
      <c r="L313" s="56">
        <f t="shared" si="19"/>
        <v>38870.510287892816</v>
      </c>
    </row>
    <row r="314" spans="7:12" x14ac:dyDescent="0.65">
      <c r="G314" s="112"/>
      <c r="H314" s="52">
        <v>293</v>
      </c>
      <c r="I314" s="54">
        <f t="shared" si="16"/>
        <v>657.60648818987033</v>
      </c>
      <c r="J314" s="55">
        <f t="shared" si="17"/>
        <v>161.96045953288714</v>
      </c>
      <c r="K314" s="54">
        <f t="shared" si="18"/>
        <v>495.64602865698305</v>
      </c>
      <c r="L314" s="56">
        <f t="shared" si="19"/>
        <v>38374.86425923583</v>
      </c>
    </row>
    <row r="315" spans="7:12" x14ac:dyDescent="0.65">
      <c r="G315" s="112"/>
      <c r="H315" s="52">
        <v>294</v>
      </c>
      <c r="I315" s="54">
        <f t="shared" si="16"/>
        <v>657.60648818987033</v>
      </c>
      <c r="J315" s="55">
        <f t="shared" si="17"/>
        <v>159.89526774681639</v>
      </c>
      <c r="K315" s="54">
        <f t="shared" si="18"/>
        <v>497.71122044305395</v>
      </c>
      <c r="L315" s="56">
        <f t="shared" si="19"/>
        <v>37877.153038792778</v>
      </c>
    </row>
    <row r="316" spans="7:12" x14ac:dyDescent="0.65">
      <c r="G316" s="112"/>
      <c r="H316" s="52">
        <v>295</v>
      </c>
      <c r="I316" s="54">
        <f t="shared" si="16"/>
        <v>657.60648818987033</v>
      </c>
      <c r="J316" s="55">
        <f t="shared" si="17"/>
        <v>157.8214709949703</v>
      </c>
      <c r="K316" s="54">
        <f t="shared" si="18"/>
        <v>499.78501719489992</v>
      </c>
      <c r="L316" s="56">
        <f t="shared" si="19"/>
        <v>37377.368021597875</v>
      </c>
    </row>
    <row r="317" spans="7:12" x14ac:dyDescent="0.65">
      <c r="G317" s="112"/>
      <c r="H317" s="52">
        <v>296</v>
      </c>
      <c r="I317" s="54">
        <f t="shared" si="16"/>
        <v>657.60648818987033</v>
      </c>
      <c r="J317" s="55">
        <f t="shared" si="17"/>
        <v>155.73903342332491</v>
      </c>
      <c r="K317" s="54">
        <f t="shared" si="18"/>
        <v>501.86745476654534</v>
      </c>
      <c r="L317" s="56">
        <f t="shared" si="19"/>
        <v>36875.500566831332</v>
      </c>
    </row>
    <row r="318" spans="7:12" x14ac:dyDescent="0.65">
      <c r="G318" s="112"/>
      <c r="H318" s="52">
        <v>297</v>
      </c>
      <c r="I318" s="54">
        <f t="shared" si="16"/>
        <v>657.60648818987033</v>
      </c>
      <c r="J318" s="55">
        <f t="shared" si="17"/>
        <v>153.64791902846432</v>
      </c>
      <c r="K318" s="54">
        <f t="shared" si="18"/>
        <v>503.95856916140593</v>
      </c>
      <c r="L318" s="56">
        <f t="shared" si="19"/>
        <v>36371.541997669927</v>
      </c>
    </row>
    <row r="319" spans="7:12" x14ac:dyDescent="0.65">
      <c r="G319" s="112"/>
      <c r="H319" s="52">
        <v>298</v>
      </c>
      <c r="I319" s="54">
        <f t="shared" si="16"/>
        <v>657.60648818987033</v>
      </c>
      <c r="J319" s="55">
        <f t="shared" si="17"/>
        <v>151.54809165695849</v>
      </c>
      <c r="K319" s="54">
        <f t="shared" si="18"/>
        <v>506.05839653291184</v>
      </c>
      <c r="L319" s="56">
        <f t="shared" si="19"/>
        <v>35865.483601137013</v>
      </c>
    </row>
    <row r="320" spans="7:12" x14ac:dyDescent="0.65">
      <c r="G320" s="112"/>
      <c r="H320" s="52">
        <v>299</v>
      </c>
      <c r="I320" s="54">
        <f t="shared" si="16"/>
        <v>657.60648818987033</v>
      </c>
      <c r="J320" s="55">
        <f t="shared" si="17"/>
        <v>149.43951500473801</v>
      </c>
      <c r="K320" s="54">
        <f t="shared" si="18"/>
        <v>508.16697318513224</v>
      </c>
      <c r="L320" s="56">
        <f t="shared" si="19"/>
        <v>35357.316627951885</v>
      </c>
    </row>
    <row r="321" spans="7:12" x14ac:dyDescent="0.65">
      <c r="G321" s="112"/>
      <c r="H321" s="52">
        <v>300</v>
      </c>
      <c r="I321" s="54">
        <f t="shared" si="16"/>
        <v>657.60648818987033</v>
      </c>
      <c r="J321" s="55">
        <f t="shared" si="17"/>
        <v>147.32215261646661</v>
      </c>
      <c r="K321" s="54">
        <f t="shared" si="18"/>
        <v>510.28433557340367</v>
      </c>
      <c r="L321" s="56">
        <f t="shared" si="19"/>
        <v>34847.032292378484</v>
      </c>
    </row>
    <row r="322" spans="7:12" x14ac:dyDescent="0.65">
      <c r="G322" s="112"/>
      <c r="H322" s="52">
        <v>301</v>
      </c>
      <c r="I322" s="54">
        <f t="shared" si="16"/>
        <v>657.60648818987033</v>
      </c>
      <c r="J322" s="55">
        <f t="shared" si="17"/>
        <v>145.19596788491077</v>
      </c>
      <c r="K322" s="54">
        <f t="shared" si="18"/>
        <v>512.4105203049595</v>
      </c>
      <c r="L322" s="56">
        <f t="shared" si="19"/>
        <v>34334.621772073522</v>
      </c>
    </row>
    <row r="323" spans="7:12" x14ac:dyDescent="0.65">
      <c r="G323" s="112"/>
      <c r="H323" s="52">
        <v>302</v>
      </c>
      <c r="I323" s="54">
        <f t="shared" si="16"/>
        <v>657.60648818987033</v>
      </c>
      <c r="J323" s="55">
        <f t="shared" si="17"/>
        <v>143.06092405030677</v>
      </c>
      <c r="K323" s="54">
        <f t="shared" si="18"/>
        <v>514.54556413956357</v>
      </c>
      <c r="L323" s="56">
        <f t="shared" si="19"/>
        <v>33820.076207933962</v>
      </c>
    </row>
    <row r="324" spans="7:12" x14ac:dyDescent="0.65">
      <c r="G324" s="112"/>
      <c r="H324" s="52">
        <v>303</v>
      </c>
      <c r="I324" s="54">
        <f t="shared" si="16"/>
        <v>657.60648818987033</v>
      </c>
      <c r="J324" s="55">
        <f t="shared" si="17"/>
        <v>140.91698419972528</v>
      </c>
      <c r="K324" s="54">
        <f t="shared" si="18"/>
        <v>516.689503990145</v>
      </c>
      <c r="L324" s="56">
        <f t="shared" si="19"/>
        <v>33303.386703943819</v>
      </c>
    </row>
    <row r="325" spans="7:12" x14ac:dyDescent="0.65">
      <c r="G325" s="112"/>
      <c r="H325" s="52">
        <v>304</v>
      </c>
      <c r="I325" s="54">
        <f t="shared" si="16"/>
        <v>657.60648818987033</v>
      </c>
      <c r="J325" s="55">
        <f t="shared" si="17"/>
        <v>138.76411126643296</v>
      </c>
      <c r="K325" s="54">
        <f t="shared" si="18"/>
        <v>518.84237692343731</v>
      </c>
      <c r="L325" s="56">
        <f t="shared" si="19"/>
        <v>32784.544327020383</v>
      </c>
    </row>
    <row r="326" spans="7:12" x14ac:dyDescent="0.65">
      <c r="G326" s="112"/>
      <c r="H326" s="52">
        <v>305</v>
      </c>
      <c r="I326" s="54">
        <f t="shared" si="16"/>
        <v>657.60648818987033</v>
      </c>
      <c r="J326" s="55">
        <f t="shared" si="17"/>
        <v>136.60226802925203</v>
      </c>
      <c r="K326" s="54">
        <f t="shared" si="18"/>
        <v>521.00422016061827</v>
      </c>
      <c r="L326" s="56">
        <f t="shared" si="19"/>
        <v>32263.540106859764</v>
      </c>
    </row>
    <row r="327" spans="7:12" x14ac:dyDescent="0.65">
      <c r="G327" s="112"/>
      <c r="H327" s="52">
        <v>306</v>
      </c>
      <c r="I327" s="54">
        <f t="shared" si="16"/>
        <v>657.60648818987033</v>
      </c>
      <c r="J327" s="55">
        <f t="shared" si="17"/>
        <v>134.43141711191606</v>
      </c>
      <c r="K327" s="54">
        <f t="shared" si="18"/>
        <v>523.17507107795416</v>
      </c>
      <c r="L327" s="56">
        <f t="shared" si="19"/>
        <v>31740.365035781811</v>
      </c>
    </row>
    <row r="328" spans="7:12" x14ac:dyDescent="0.65">
      <c r="G328" s="112"/>
      <c r="H328" s="52">
        <v>307</v>
      </c>
      <c r="I328" s="54">
        <f t="shared" si="16"/>
        <v>657.60648818987033</v>
      </c>
      <c r="J328" s="55">
        <f t="shared" si="17"/>
        <v>132.25152098242461</v>
      </c>
      <c r="K328" s="54">
        <f t="shared" si="18"/>
        <v>525.35496720744561</v>
      </c>
      <c r="L328" s="56">
        <f t="shared" si="19"/>
        <v>31215.010068574367</v>
      </c>
    </row>
    <row r="329" spans="7:12" x14ac:dyDescent="0.65">
      <c r="G329" s="112"/>
      <c r="H329" s="52">
        <v>308</v>
      </c>
      <c r="I329" s="54">
        <f t="shared" si="16"/>
        <v>657.60648818987033</v>
      </c>
      <c r="J329" s="55">
        <f t="shared" si="17"/>
        <v>130.06254195239359</v>
      </c>
      <c r="K329" s="54">
        <f t="shared" si="18"/>
        <v>527.54394623747669</v>
      </c>
      <c r="L329" s="56">
        <f t="shared" si="19"/>
        <v>30687.466122336889</v>
      </c>
    </row>
    <row r="330" spans="7:12" x14ac:dyDescent="0.65">
      <c r="G330" s="112"/>
      <c r="H330" s="52">
        <v>309</v>
      </c>
      <c r="I330" s="54">
        <f t="shared" si="16"/>
        <v>657.60648818987033</v>
      </c>
      <c r="J330" s="55">
        <f t="shared" si="17"/>
        <v>127.8644421764041</v>
      </c>
      <c r="K330" s="54">
        <f t="shared" si="18"/>
        <v>529.74204601346617</v>
      </c>
      <c r="L330" s="56">
        <f t="shared" si="19"/>
        <v>30157.724076323422</v>
      </c>
    </row>
    <row r="331" spans="7:12" x14ac:dyDescent="0.65">
      <c r="G331" s="112"/>
      <c r="H331" s="52">
        <v>310</v>
      </c>
      <c r="I331" s="54">
        <f t="shared" si="16"/>
        <v>657.60648818987033</v>
      </c>
      <c r="J331" s="55">
        <f t="shared" si="17"/>
        <v>125.65718365134798</v>
      </c>
      <c r="K331" s="54">
        <f t="shared" si="18"/>
        <v>531.94930453852226</v>
      </c>
      <c r="L331" s="56">
        <f t="shared" si="19"/>
        <v>29625.774771784902</v>
      </c>
    </row>
    <row r="332" spans="7:12" x14ac:dyDescent="0.65">
      <c r="G332" s="112"/>
      <c r="H332" s="52">
        <v>311</v>
      </c>
      <c r="I332" s="54">
        <f t="shared" si="16"/>
        <v>657.60648818987033</v>
      </c>
      <c r="J332" s="55">
        <f t="shared" si="17"/>
        <v>123.44072821577083</v>
      </c>
      <c r="K332" s="54">
        <f t="shared" si="18"/>
        <v>534.1657599740995</v>
      </c>
      <c r="L332" s="56">
        <f t="shared" si="19"/>
        <v>29091.6090118108</v>
      </c>
    </row>
    <row r="333" spans="7:12" x14ac:dyDescent="0.65">
      <c r="G333" s="112"/>
      <c r="H333" s="52">
        <v>312</v>
      </c>
      <c r="I333" s="54">
        <f t="shared" si="16"/>
        <v>657.60648818987033</v>
      </c>
      <c r="J333" s="55">
        <f t="shared" si="17"/>
        <v>121.21503754921206</v>
      </c>
      <c r="K333" s="54">
        <f t="shared" si="18"/>
        <v>536.39145064065826</v>
      </c>
      <c r="L333" s="56">
        <f t="shared" si="19"/>
        <v>28555.217561170142</v>
      </c>
    </row>
    <row r="334" spans="7:12" x14ac:dyDescent="0.65">
      <c r="G334" s="112"/>
      <c r="H334" s="52">
        <v>313</v>
      </c>
      <c r="I334" s="54">
        <f t="shared" si="16"/>
        <v>657.60648818987033</v>
      </c>
      <c r="J334" s="55">
        <f t="shared" si="17"/>
        <v>118.98007317154266</v>
      </c>
      <c r="K334" s="54">
        <f t="shared" si="18"/>
        <v>538.62641501832763</v>
      </c>
      <c r="L334" s="56">
        <f t="shared" si="19"/>
        <v>28016.591146151815</v>
      </c>
    </row>
    <row r="335" spans="7:12" x14ac:dyDescent="0.65">
      <c r="G335" s="112"/>
      <c r="H335" s="52">
        <v>314</v>
      </c>
      <c r="I335" s="54">
        <f t="shared" si="16"/>
        <v>657.60648818987033</v>
      </c>
      <c r="J335" s="55">
        <f t="shared" si="17"/>
        <v>116.73579644229964</v>
      </c>
      <c r="K335" s="54">
        <f t="shared" si="18"/>
        <v>540.87069174757062</v>
      </c>
      <c r="L335" s="56">
        <f t="shared" si="19"/>
        <v>27475.720454404243</v>
      </c>
    </row>
    <row r="336" spans="7:12" x14ac:dyDescent="0.65">
      <c r="G336" s="112"/>
      <c r="H336" s="52">
        <v>315</v>
      </c>
      <c r="I336" s="54">
        <f t="shared" si="16"/>
        <v>657.60648818987033</v>
      </c>
      <c r="J336" s="55">
        <f t="shared" si="17"/>
        <v>114.48216856001808</v>
      </c>
      <c r="K336" s="54">
        <f t="shared" si="18"/>
        <v>543.12431962985227</v>
      </c>
      <c r="L336" s="56">
        <f t="shared" si="19"/>
        <v>26932.596134774391</v>
      </c>
    </row>
    <row r="337" spans="7:12" x14ac:dyDescent="0.65">
      <c r="G337" s="112"/>
      <c r="H337" s="52">
        <v>316</v>
      </c>
      <c r="I337" s="54">
        <f t="shared" si="16"/>
        <v>657.60648818987033</v>
      </c>
      <c r="J337" s="55">
        <f t="shared" si="17"/>
        <v>112.21915056156035</v>
      </c>
      <c r="K337" s="54">
        <f t="shared" si="18"/>
        <v>545.38733762830987</v>
      </c>
      <c r="L337" s="56">
        <f t="shared" si="19"/>
        <v>26387.208797146082</v>
      </c>
    </row>
    <row r="338" spans="7:12" x14ac:dyDescent="0.65">
      <c r="G338" s="112"/>
      <c r="H338" s="52">
        <v>317</v>
      </c>
      <c r="I338" s="54">
        <f t="shared" si="16"/>
        <v>657.60648818987033</v>
      </c>
      <c r="J338" s="55">
        <f t="shared" si="17"/>
        <v>109.9467033214424</v>
      </c>
      <c r="K338" s="54">
        <f t="shared" si="18"/>
        <v>547.65978486842778</v>
      </c>
      <c r="L338" s="56">
        <f t="shared" si="19"/>
        <v>25839.549012277654</v>
      </c>
    </row>
    <row r="339" spans="7:12" x14ac:dyDescent="0.65">
      <c r="G339" s="112"/>
      <c r="H339" s="52">
        <v>318</v>
      </c>
      <c r="I339" s="54">
        <f t="shared" si="16"/>
        <v>657.60648818987033</v>
      </c>
      <c r="J339" s="55">
        <f t="shared" si="17"/>
        <v>107.6647875511573</v>
      </c>
      <c r="K339" s="54">
        <f t="shared" si="18"/>
        <v>549.94170063871297</v>
      </c>
      <c r="L339" s="56">
        <f t="shared" si="19"/>
        <v>25289.607311638942</v>
      </c>
    </row>
    <row r="340" spans="7:12" x14ac:dyDescent="0.65">
      <c r="G340" s="112"/>
      <c r="H340" s="52">
        <v>319</v>
      </c>
      <c r="I340" s="54">
        <f t="shared" si="16"/>
        <v>657.60648818987033</v>
      </c>
      <c r="J340" s="55">
        <f t="shared" si="17"/>
        <v>105.373363798496</v>
      </c>
      <c r="K340" s="54">
        <f t="shared" si="18"/>
        <v>552.2331243913743</v>
      </c>
      <c r="L340" s="56">
        <f t="shared" si="19"/>
        <v>24737.374187247566</v>
      </c>
    </row>
    <row r="341" spans="7:12" x14ac:dyDescent="0.65">
      <c r="G341" s="112"/>
      <c r="H341" s="52">
        <v>320</v>
      </c>
      <c r="I341" s="54">
        <f t="shared" si="16"/>
        <v>657.60648818987033</v>
      </c>
      <c r="J341" s="55">
        <f t="shared" si="17"/>
        <v>103.07239244686528</v>
      </c>
      <c r="K341" s="54">
        <f t="shared" si="18"/>
        <v>554.53409574300508</v>
      </c>
      <c r="L341" s="56">
        <f t="shared" si="19"/>
        <v>24182.84009150456</v>
      </c>
    </row>
    <row r="342" spans="7:12" x14ac:dyDescent="0.65">
      <c r="G342" s="112"/>
      <c r="H342" s="52">
        <v>321</v>
      </c>
      <c r="I342" s="54">
        <f t="shared" si="16"/>
        <v>657.60648818987033</v>
      </c>
      <c r="J342" s="55">
        <f t="shared" si="17"/>
        <v>100.76183371460274</v>
      </c>
      <c r="K342" s="54">
        <f t="shared" si="18"/>
        <v>556.84465447526748</v>
      </c>
      <c r="L342" s="56">
        <f t="shared" si="19"/>
        <v>23625.995437029294</v>
      </c>
    </row>
    <row r="343" spans="7:12" x14ac:dyDescent="0.65">
      <c r="G343" s="112"/>
      <c r="H343" s="52">
        <v>322</v>
      </c>
      <c r="I343" s="54">
        <f t="shared" ref="I343:I381" si="20">PMT(H$14/H$15,H$13*H$15,-H$12)</f>
        <v>657.60648818987033</v>
      </c>
      <c r="J343" s="55">
        <f t="shared" ref="J343:J381" si="21">IPMT(H$14/H$15,H343,H$13*H$15,-H$12)</f>
        <v>98.441647654289142</v>
      </c>
      <c r="K343" s="54">
        <f t="shared" ref="K343:K381" si="22">PPMT(H$14/H$15,H343,H$13*H$15,-H$12)</f>
        <v>559.16484053558111</v>
      </c>
      <c r="L343" s="56">
        <f t="shared" ref="L343:L381" si="23">L342-K343</f>
        <v>23066.830596493714</v>
      </c>
    </row>
    <row r="344" spans="7:12" x14ac:dyDescent="0.65">
      <c r="G344" s="112"/>
      <c r="H344" s="52">
        <v>323</v>
      </c>
      <c r="I344" s="54">
        <f t="shared" si="20"/>
        <v>657.60648818987033</v>
      </c>
      <c r="J344" s="55">
        <f t="shared" si="21"/>
        <v>96.111794152057541</v>
      </c>
      <c r="K344" s="54">
        <f t="shared" si="22"/>
        <v>561.49469403781268</v>
      </c>
      <c r="L344" s="56">
        <f t="shared" si="23"/>
        <v>22505.335902455899</v>
      </c>
    </row>
    <row r="345" spans="7:12" x14ac:dyDescent="0.65">
      <c r="G345" s="112"/>
      <c r="H345" s="52">
        <v>324</v>
      </c>
      <c r="I345" s="54">
        <f t="shared" si="20"/>
        <v>657.60648818987033</v>
      </c>
      <c r="J345" s="55">
        <f t="shared" si="21"/>
        <v>93.772232926899989</v>
      </c>
      <c r="K345" s="54">
        <f t="shared" si="22"/>
        <v>563.83425526297015</v>
      </c>
      <c r="L345" s="56">
        <f t="shared" si="23"/>
        <v>21941.50164719293</v>
      </c>
    </row>
    <row r="346" spans="7:12" x14ac:dyDescent="0.65">
      <c r="G346" s="112"/>
      <c r="H346" s="52">
        <v>325</v>
      </c>
      <c r="I346" s="54">
        <f t="shared" si="20"/>
        <v>657.60648818987033</v>
      </c>
      <c r="J346" s="55">
        <f t="shared" si="21"/>
        <v>91.42292352997093</v>
      </c>
      <c r="K346" s="54">
        <f t="shared" si="22"/>
        <v>566.18356465989928</v>
      </c>
      <c r="L346" s="56">
        <f t="shared" si="23"/>
        <v>21375.318082533031</v>
      </c>
    </row>
    <row r="347" spans="7:12" x14ac:dyDescent="0.65">
      <c r="G347" s="112"/>
      <c r="H347" s="52">
        <v>326</v>
      </c>
      <c r="I347" s="54">
        <f t="shared" si="20"/>
        <v>657.60648818987033</v>
      </c>
      <c r="J347" s="55">
        <f t="shared" si="21"/>
        <v>89.063825343888041</v>
      </c>
      <c r="K347" s="54">
        <f t="shared" si="22"/>
        <v>568.54266284598225</v>
      </c>
      <c r="L347" s="56">
        <f t="shared" si="23"/>
        <v>20806.775419687048</v>
      </c>
    </row>
    <row r="348" spans="7:12" x14ac:dyDescent="0.65">
      <c r="G348" s="112"/>
      <c r="H348" s="52">
        <v>327</v>
      </c>
      <c r="I348" s="54">
        <f t="shared" si="20"/>
        <v>657.60648818987033</v>
      </c>
      <c r="J348" s="55">
        <f t="shared" si="21"/>
        <v>86.694897582029796</v>
      </c>
      <c r="K348" s="54">
        <f t="shared" si="22"/>
        <v>570.91159060784048</v>
      </c>
      <c r="L348" s="56">
        <f t="shared" si="23"/>
        <v>20235.863829079208</v>
      </c>
    </row>
    <row r="349" spans="7:12" x14ac:dyDescent="0.65">
      <c r="G349" s="112"/>
      <c r="H349" s="52">
        <v>328</v>
      </c>
      <c r="I349" s="54">
        <f t="shared" si="20"/>
        <v>657.60648818987033</v>
      </c>
      <c r="J349" s="55">
        <f t="shared" si="21"/>
        <v>84.316099287830426</v>
      </c>
      <c r="K349" s="54">
        <f t="shared" si="22"/>
        <v>573.29038890203981</v>
      </c>
      <c r="L349" s="56">
        <f t="shared" si="23"/>
        <v>19662.57344017717</v>
      </c>
    </row>
    <row r="350" spans="7:12" x14ac:dyDescent="0.65">
      <c r="G350" s="112"/>
      <c r="H350" s="52">
        <v>329</v>
      </c>
      <c r="I350" s="54">
        <f t="shared" si="20"/>
        <v>657.60648818987033</v>
      </c>
      <c r="J350" s="55">
        <f t="shared" si="21"/>
        <v>81.927389334071933</v>
      </c>
      <c r="K350" s="54">
        <f t="shared" si="22"/>
        <v>575.67909885579843</v>
      </c>
      <c r="L350" s="56">
        <f t="shared" si="23"/>
        <v>19086.894341321371</v>
      </c>
    </row>
    <row r="351" spans="7:12" x14ac:dyDescent="0.65">
      <c r="G351" s="112"/>
      <c r="H351" s="52">
        <v>330</v>
      </c>
      <c r="I351" s="54">
        <f t="shared" si="20"/>
        <v>657.60648818987033</v>
      </c>
      <c r="J351" s="55">
        <f t="shared" si="21"/>
        <v>79.528726422172809</v>
      </c>
      <c r="K351" s="54">
        <f t="shared" si="22"/>
        <v>578.07776176769755</v>
      </c>
      <c r="L351" s="56">
        <f t="shared" si="23"/>
        <v>18508.816579553673</v>
      </c>
    </row>
    <row r="352" spans="7:12" x14ac:dyDescent="0.65">
      <c r="G352" s="112"/>
      <c r="H352" s="52">
        <v>331</v>
      </c>
      <c r="I352" s="54">
        <f t="shared" si="20"/>
        <v>657.60648818987033</v>
      </c>
      <c r="J352" s="55">
        <f t="shared" si="21"/>
        <v>77.120069081474043</v>
      </c>
      <c r="K352" s="54">
        <f t="shared" si="22"/>
        <v>580.48641910839615</v>
      </c>
      <c r="L352" s="56">
        <f t="shared" si="23"/>
        <v>17928.330160445279</v>
      </c>
    </row>
    <row r="353" spans="7:12" x14ac:dyDescent="0.65">
      <c r="G353" s="112"/>
      <c r="H353" s="52">
        <v>332</v>
      </c>
      <c r="I353" s="54">
        <f t="shared" si="20"/>
        <v>657.60648818987033</v>
      </c>
      <c r="J353" s="55">
        <f t="shared" si="21"/>
        <v>74.701375668522402</v>
      </c>
      <c r="K353" s="54">
        <f t="shared" si="22"/>
        <v>582.90511252134797</v>
      </c>
      <c r="L353" s="56">
        <f t="shared" si="23"/>
        <v>17345.425047923931</v>
      </c>
    </row>
    <row r="354" spans="7:12" x14ac:dyDescent="0.65">
      <c r="G354" s="112"/>
      <c r="H354" s="52">
        <v>333</v>
      </c>
      <c r="I354" s="54">
        <f t="shared" si="20"/>
        <v>657.60648818987033</v>
      </c>
      <c r="J354" s="55">
        <f t="shared" si="21"/>
        <v>72.272604366350123</v>
      </c>
      <c r="K354" s="54">
        <f t="shared" si="22"/>
        <v>585.33388382352007</v>
      </c>
      <c r="L354" s="56">
        <f t="shared" si="23"/>
        <v>16760.09116410041</v>
      </c>
    </row>
    <row r="355" spans="7:12" x14ac:dyDescent="0.65">
      <c r="G355" s="112"/>
      <c r="H355" s="52">
        <v>334</v>
      </c>
      <c r="I355" s="54">
        <f t="shared" si="20"/>
        <v>657.60648818987033</v>
      </c>
      <c r="J355" s="55">
        <f t="shared" si="21"/>
        <v>69.83371318375211</v>
      </c>
      <c r="K355" s="54">
        <f t="shared" si="22"/>
        <v>587.7727750061182</v>
      </c>
      <c r="L355" s="56">
        <f t="shared" si="23"/>
        <v>16172.318389094291</v>
      </c>
    </row>
    <row r="356" spans="7:12" x14ac:dyDescent="0.65">
      <c r="G356" s="112"/>
      <c r="H356" s="52">
        <v>335</v>
      </c>
      <c r="I356" s="54">
        <f t="shared" si="20"/>
        <v>657.60648818987033</v>
      </c>
      <c r="J356" s="55">
        <f t="shared" si="21"/>
        <v>67.38465995455995</v>
      </c>
      <c r="K356" s="54">
        <f t="shared" si="22"/>
        <v>590.22182823531034</v>
      </c>
      <c r="L356" s="56">
        <f t="shared" si="23"/>
        <v>15582.096560858981</v>
      </c>
    </row>
    <row r="357" spans="7:12" x14ac:dyDescent="0.65">
      <c r="G357" s="112"/>
      <c r="H357" s="52">
        <v>336</v>
      </c>
      <c r="I357" s="54">
        <f t="shared" si="20"/>
        <v>657.60648818987033</v>
      </c>
      <c r="J357" s="55">
        <f t="shared" si="21"/>
        <v>64.925402336912839</v>
      </c>
      <c r="K357" s="54">
        <f t="shared" si="22"/>
        <v>592.68108585295749</v>
      </c>
      <c r="L357" s="56">
        <f t="shared" si="23"/>
        <v>14989.415475006024</v>
      </c>
    </row>
    <row r="358" spans="7:12" x14ac:dyDescent="0.65">
      <c r="G358" s="112"/>
      <c r="H358" s="52">
        <v>337</v>
      </c>
      <c r="I358" s="54">
        <f t="shared" si="20"/>
        <v>657.60648818987033</v>
      </c>
      <c r="J358" s="55">
        <f t="shared" si="21"/>
        <v>62.455897812525507</v>
      </c>
      <c r="K358" s="54">
        <f t="shared" si="22"/>
        <v>595.15059037734477</v>
      </c>
      <c r="L358" s="56">
        <f t="shared" si="23"/>
        <v>14394.264884628679</v>
      </c>
    </row>
    <row r="359" spans="7:12" x14ac:dyDescent="0.65">
      <c r="G359" s="112"/>
      <c r="H359" s="52">
        <v>338</v>
      </c>
      <c r="I359" s="54">
        <f t="shared" si="20"/>
        <v>657.60648818987033</v>
      </c>
      <c r="J359" s="55">
        <f t="shared" si="21"/>
        <v>59.976103685953234</v>
      </c>
      <c r="K359" s="54">
        <f t="shared" si="22"/>
        <v>597.63038450391696</v>
      </c>
      <c r="L359" s="56">
        <f t="shared" si="23"/>
        <v>13796.634500124763</v>
      </c>
    </row>
    <row r="360" spans="7:12" x14ac:dyDescent="0.65">
      <c r="G360" s="112"/>
      <c r="H360" s="52">
        <v>339</v>
      </c>
      <c r="I360" s="54">
        <f t="shared" si="20"/>
        <v>657.60648818987033</v>
      </c>
      <c r="J360" s="55">
        <f t="shared" si="21"/>
        <v>57.485977083853584</v>
      </c>
      <c r="K360" s="54">
        <f t="shared" si="22"/>
        <v>600.12051110601669</v>
      </c>
      <c r="L360" s="56">
        <f t="shared" si="23"/>
        <v>13196.513989018746</v>
      </c>
    </row>
    <row r="361" spans="7:12" x14ac:dyDescent="0.65">
      <c r="G361" s="112"/>
      <c r="H361" s="52">
        <v>340</v>
      </c>
      <c r="I361" s="54">
        <f t="shared" si="20"/>
        <v>657.60648818987033</v>
      </c>
      <c r="J361" s="55">
        <f t="shared" si="21"/>
        <v>54.985474954245184</v>
      </c>
      <c r="K361" s="54">
        <f t="shared" si="22"/>
        <v>602.62101323562501</v>
      </c>
      <c r="L361" s="56">
        <f t="shared" si="23"/>
        <v>12593.892975783121</v>
      </c>
    </row>
    <row r="362" spans="7:12" x14ac:dyDescent="0.65">
      <c r="G362" s="112"/>
      <c r="H362" s="52">
        <v>341</v>
      </c>
      <c r="I362" s="54">
        <f t="shared" si="20"/>
        <v>657.60648818987033</v>
      </c>
      <c r="J362" s="55">
        <f t="shared" si="21"/>
        <v>52.474554065763407</v>
      </c>
      <c r="K362" s="54">
        <f t="shared" si="22"/>
        <v>605.13193412410692</v>
      </c>
      <c r="L362" s="56">
        <f t="shared" si="23"/>
        <v>11988.761041659014</v>
      </c>
    </row>
    <row r="363" spans="7:12" x14ac:dyDescent="0.65">
      <c r="G363" s="112"/>
      <c r="H363" s="52">
        <v>342</v>
      </c>
      <c r="I363" s="54">
        <f t="shared" si="20"/>
        <v>657.60648818987033</v>
      </c>
      <c r="J363" s="55">
        <f t="shared" si="21"/>
        <v>49.953171006912967</v>
      </c>
      <c r="K363" s="54">
        <f t="shared" si="22"/>
        <v>607.65331718295738</v>
      </c>
      <c r="L363" s="56">
        <f t="shared" si="23"/>
        <v>11381.107724476056</v>
      </c>
    </row>
    <row r="364" spans="7:12" x14ac:dyDescent="0.65">
      <c r="G364" s="112"/>
      <c r="H364" s="52">
        <v>343</v>
      </c>
      <c r="I364" s="54">
        <f t="shared" si="20"/>
        <v>657.60648818987033</v>
      </c>
      <c r="J364" s="55">
        <f t="shared" si="21"/>
        <v>47.42128218531731</v>
      </c>
      <c r="K364" s="54">
        <f t="shared" si="22"/>
        <v>610.18520600455304</v>
      </c>
      <c r="L364" s="56">
        <f t="shared" si="23"/>
        <v>10770.922518471503</v>
      </c>
    </row>
    <row r="365" spans="7:12" x14ac:dyDescent="0.65">
      <c r="G365" s="112"/>
      <c r="H365" s="52">
        <v>344</v>
      </c>
      <c r="I365" s="54">
        <f t="shared" si="20"/>
        <v>657.60648818987033</v>
      </c>
      <c r="J365" s="55">
        <f t="shared" si="21"/>
        <v>44.87884382696501</v>
      </c>
      <c r="K365" s="54">
        <f t="shared" si="22"/>
        <v>612.72764436290527</v>
      </c>
      <c r="L365" s="56">
        <f t="shared" si="23"/>
        <v>10158.194874108598</v>
      </c>
    </row>
    <row r="366" spans="7:12" x14ac:dyDescent="0.65">
      <c r="G366" s="112"/>
      <c r="H366" s="52">
        <v>345</v>
      </c>
      <c r="I366" s="54">
        <f t="shared" si="20"/>
        <v>657.60648818987033</v>
      </c>
      <c r="J366" s="55">
        <f t="shared" si="21"/>
        <v>42.325811975452908</v>
      </c>
      <c r="K366" s="54">
        <f t="shared" si="22"/>
        <v>615.28067621441733</v>
      </c>
      <c r="L366" s="56">
        <f t="shared" si="23"/>
        <v>9542.9141978941807</v>
      </c>
    </row>
    <row r="367" spans="7:12" x14ac:dyDescent="0.65">
      <c r="G367" s="112"/>
      <c r="H367" s="52">
        <v>346</v>
      </c>
      <c r="I367" s="54">
        <f t="shared" si="20"/>
        <v>657.60648818987033</v>
      </c>
      <c r="J367" s="55">
        <f t="shared" si="21"/>
        <v>39.762142491226165</v>
      </c>
      <c r="K367" s="54">
        <f t="shared" si="22"/>
        <v>617.84434569864413</v>
      </c>
      <c r="L367" s="56">
        <f t="shared" si="23"/>
        <v>8925.0698521955364</v>
      </c>
    </row>
    <row r="368" spans="7:12" x14ac:dyDescent="0.65">
      <c r="G368" s="112"/>
      <c r="H368" s="52">
        <v>347</v>
      </c>
      <c r="I368" s="54">
        <f t="shared" si="20"/>
        <v>657.60648818987033</v>
      </c>
      <c r="J368" s="55">
        <f t="shared" si="21"/>
        <v>37.18779105081515</v>
      </c>
      <c r="K368" s="54">
        <f t="shared" si="22"/>
        <v>620.41869713905521</v>
      </c>
      <c r="L368" s="56">
        <f t="shared" si="23"/>
        <v>8304.651155056481</v>
      </c>
    </row>
    <row r="369" spans="7:12" x14ac:dyDescent="0.65">
      <c r="G369" s="112"/>
      <c r="H369" s="52">
        <v>348</v>
      </c>
      <c r="I369" s="54">
        <f t="shared" si="20"/>
        <v>657.60648818987033</v>
      </c>
      <c r="J369" s="55">
        <f t="shared" si="21"/>
        <v>34.602713146069085</v>
      </c>
      <c r="K369" s="54">
        <f t="shared" si="22"/>
        <v>623.00377504380117</v>
      </c>
      <c r="L369" s="56">
        <f t="shared" si="23"/>
        <v>7681.6473800126796</v>
      </c>
    </row>
    <row r="370" spans="7:12" x14ac:dyDescent="0.65">
      <c r="G370" s="112"/>
      <c r="H370" s="52">
        <v>349</v>
      </c>
      <c r="I370" s="54">
        <f t="shared" si="20"/>
        <v>657.60648818987033</v>
      </c>
      <c r="J370" s="55">
        <f t="shared" si="21"/>
        <v>32.006864083386581</v>
      </c>
      <c r="K370" s="54">
        <f t="shared" si="22"/>
        <v>625.5996241064837</v>
      </c>
      <c r="L370" s="56">
        <f t="shared" si="23"/>
        <v>7056.0477559061956</v>
      </c>
    </row>
    <row r="371" spans="7:12" x14ac:dyDescent="0.65">
      <c r="G371" s="112"/>
      <c r="H371" s="52">
        <v>350</v>
      </c>
      <c r="I371" s="54">
        <f t="shared" si="20"/>
        <v>657.60648818987033</v>
      </c>
      <c r="J371" s="55">
        <f t="shared" si="21"/>
        <v>29.4001989829429</v>
      </c>
      <c r="K371" s="54">
        <f t="shared" si="22"/>
        <v>628.20628920692741</v>
      </c>
      <c r="L371" s="56">
        <f t="shared" si="23"/>
        <v>6427.8414666992685</v>
      </c>
    </row>
    <row r="372" spans="7:12" x14ac:dyDescent="0.65">
      <c r="G372" s="112"/>
      <c r="H372" s="52">
        <v>351</v>
      </c>
      <c r="I372" s="54">
        <f t="shared" si="20"/>
        <v>657.60648818987033</v>
      </c>
      <c r="J372" s="55">
        <f t="shared" si="21"/>
        <v>26.782672777914033</v>
      </c>
      <c r="K372" s="54">
        <f t="shared" si="22"/>
        <v>630.82381541195616</v>
      </c>
      <c r="L372" s="56">
        <f t="shared" si="23"/>
        <v>5797.0176512873122</v>
      </c>
    </row>
    <row r="373" spans="7:12" x14ac:dyDescent="0.65">
      <c r="G373" s="112"/>
      <c r="H373" s="52">
        <v>352</v>
      </c>
      <c r="I373" s="54">
        <f t="shared" si="20"/>
        <v>657.60648818987033</v>
      </c>
      <c r="J373" s="55">
        <f t="shared" si="21"/>
        <v>24.154240213697552</v>
      </c>
      <c r="K373" s="54">
        <f t="shared" si="22"/>
        <v>633.45224797617266</v>
      </c>
      <c r="L373" s="56">
        <f t="shared" si="23"/>
        <v>5163.5654033111396</v>
      </c>
    </row>
    <row r="374" spans="7:12" x14ac:dyDescent="0.65">
      <c r="G374" s="112"/>
      <c r="H374" s="52">
        <v>353</v>
      </c>
      <c r="I374" s="54">
        <f t="shared" si="20"/>
        <v>657.60648818987033</v>
      </c>
      <c r="J374" s="55">
        <f t="shared" si="21"/>
        <v>21.514855847130164</v>
      </c>
      <c r="K374" s="54">
        <f t="shared" si="22"/>
        <v>636.09163234274001</v>
      </c>
      <c r="L374" s="56">
        <f t="shared" si="23"/>
        <v>4527.4737709683995</v>
      </c>
    </row>
    <row r="375" spans="7:12" x14ac:dyDescent="0.65">
      <c r="G375" s="112"/>
      <c r="H375" s="52">
        <v>354</v>
      </c>
      <c r="I375" s="54">
        <f t="shared" si="20"/>
        <v>657.60648818987033</v>
      </c>
      <c r="J375" s="55">
        <f t="shared" si="21"/>
        <v>18.864474045702085</v>
      </c>
      <c r="K375" s="54">
        <f t="shared" si="22"/>
        <v>638.74201414416825</v>
      </c>
      <c r="L375" s="56">
        <f t="shared" si="23"/>
        <v>3888.7317568242315</v>
      </c>
    </row>
    <row r="376" spans="7:12" x14ac:dyDescent="0.65">
      <c r="G376" s="112"/>
      <c r="H376" s="52">
        <v>355</v>
      </c>
      <c r="I376" s="54">
        <f t="shared" si="20"/>
        <v>657.60648818987033</v>
      </c>
      <c r="J376" s="55">
        <f t="shared" si="21"/>
        <v>16.203048986768049</v>
      </c>
      <c r="K376" s="54">
        <f t="shared" si="22"/>
        <v>641.40343920310227</v>
      </c>
      <c r="L376" s="56">
        <f t="shared" si="23"/>
        <v>3247.3283176211294</v>
      </c>
    </row>
    <row r="377" spans="7:12" x14ac:dyDescent="0.65">
      <c r="G377" s="112"/>
      <c r="H377" s="52">
        <v>356</v>
      </c>
      <c r="I377" s="54">
        <f t="shared" si="20"/>
        <v>657.60648818987033</v>
      </c>
      <c r="J377" s="55">
        <f t="shared" si="21"/>
        <v>13.530534656755123</v>
      </c>
      <c r="K377" s="54">
        <f t="shared" si="22"/>
        <v>644.07595353311513</v>
      </c>
      <c r="L377" s="56">
        <f t="shared" si="23"/>
        <v>2603.2523640880145</v>
      </c>
    </row>
    <row r="378" spans="7:12" x14ac:dyDescent="0.65">
      <c r="G378" s="112"/>
      <c r="H378" s="52">
        <v>357</v>
      </c>
      <c r="I378" s="54">
        <f t="shared" si="20"/>
        <v>657.60648818987033</v>
      </c>
      <c r="J378" s="55">
        <f t="shared" si="21"/>
        <v>10.846884850367143</v>
      </c>
      <c r="K378" s="54">
        <f t="shared" si="22"/>
        <v>646.7596033395032</v>
      </c>
      <c r="L378" s="56">
        <f t="shared" si="23"/>
        <v>1956.4927607485113</v>
      </c>
    </row>
    <row r="379" spans="7:12" x14ac:dyDescent="0.65">
      <c r="G379" s="112"/>
      <c r="H379" s="52">
        <v>358</v>
      </c>
      <c r="I379" s="54">
        <f t="shared" si="20"/>
        <v>657.60648818987033</v>
      </c>
      <c r="J379" s="55">
        <f t="shared" si="21"/>
        <v>8.1520531697858818</v>
      </c>
      <c r="K379" s="54">
        <f t="shared" si="22"/>
        <v>649.45443502008436</v>
      </c>
      <c r="L379" s="56">
        <f t="shared" si="23"/>
        <v>1307.038325728427</v>
      </c>
    </row>
    <row r="380" spans="7:12" x14ac:dyDescent="0.65">
      <c r="G380" s="112"/>
      <c r="H380" s="52">
        <v>359</v>
      </c>
      <c r="I380" s="54">
        <f t="shared" si="20"/>
        <v>657.60648818987033</v>
      </c>
      <c r="J380" s="55">
        <f t="shared" si="21"/>
        <v>5.4459930238688647</v>
      </c>
      <c r="K380" s="54">
        <f t="shared" si="22"/>
        <v>652.1604951660014</v>
      </c>
      <c r="L380" s="56">
        <f t="shared" si="23"/>
        <v>654.87783056242563</v>
      </c>
    </row>
    <row r="381" spans="7:12" ht="21.3" thickBot="1" x14ac:dyDescent="0.7">
      <c r="G381" s="174"/>
      <c r="H381" s="175">
        <v>360</v>
      </c>
      <c r="I381" s="176">
        <f t="shared" si="20"/>
        <v>657.60648818987033</v>
      </c>
      <c r="J381" s="177">
        <f t="shared" si="21"/>
        <v>2.7286576273438592</v>
      </c>
      <c r="K381" s="176">
        <f t="shared" si="22"/>
        <v>654.87783056252636</v>
      </c>
      <c r="L381" s="178">
        <f t="shared" si="23"/>
        <v>-1.007265382213518E-10</v>
      </c>
    </row>
  </sheetData>
  <phoneticPr fontId="6" type="noConversion"/>
  <pageMargins left="0.5" right="0.5" top="0.5" bottom="0.55347222222222203" header="0" footer="0"/>
  <pageSetup scale="11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Deborah Long</cp:lastModifiedBy>
  <cp:lastPrinted>2013-05-17T17:41:45Z</cp:lastPrinted>
  <dcterms:created xsi:type="dcterms:W3CDTF">2004-01-07T19:33:14Z</dcterms:created>
  <dcterms:modified xsi:type="dcterms:W3CDTF">2022-05-18T20:00:03Z</dcterms:modified>
</cp:coreProperties>
</file>