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worksheets/sheet6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0_ReadMe" sheetId="1" state="visible" r:id="rId1"/>
    <sheet name="01_Ask" sheetId="2" state="visible" r:id="rId2"/>
    <sheet name="02_Rooms" sheetId="3" state="visible" r:id="rId3"/>
    <sheet name="03_Walls" sheetId="4" state="visible" r:id="rId4"/>
    <sheet name="04_Area" sheetId="5" state="visible" r:id="rId5"/>
    <sheet name="05_Stack" sheetId="6" state="visible" r:id="rId6"/>
  </sheets>
  <definedNames>
    <definedName name="ProjectName">'01_Ask'!$B$4</definedName>
    <definedName name="Jurisdiction">'01_Ask'!$B$5</definedName>
    <definedName name="StreetFace">'01_Ask'!$B$6</definedName>
    <definedName name="LotW">'01_Ask'!$B$9</definedName>
    <definedName name="LotD">'01_Ask'!$B$10</definedName>
    <definedName name="SetF">'01_Ask'!$B$11</definedName>
    <definedName name="SetS">'01_Ask'!$B$12</definedName>
    <definedName name="SetR">'01_Ask'!$B$13</definedName>
    <definedName name="MaxCov">'01_Ask'!$B$14</definedName>
    <definedName name="MaxH">'01_Ask'!$B$15</definedName>
    <definedName name="MaxStories">'01_Ask'!$B$16</definedName>
    <definedName name="MaxHouseW">'01_Ask'!$B$19</definedName>
    <definedName name="MaxHouseD">'01_Ask'!$B$20</definedName>
    <definedName name="HouseW">'01_Ask'!$B$21</definedName>
    <definedName name="HouseD">'01_Ask'!$B$22</definedName>
    <definedName name="Stories">'01_Ask'!$B$23</definedName>
    <definedName name="Foundation">'01_Ask'!$B$24</definedName>
    <definedName name="Ceil1">'01_Ask'!$B$25</definedName>
    <definedName name="Ceil2">'01_Ask'!$B$26</definedName>
    <definedName name="FTF">'01_Ask'!$B$27</definedName>
    <definedName name="FirstAboveGrade">'01_Ask'!$B$28</definedName>
    <definedName name="MaxSF">'01_Ask'!$B$29</definedName>
    <definedName name="CountBsmt">'01_Ask'!$B$30</definedName>
    <definedName name="ExtThk">'01_Ask'!$B$31</definedName>
    <definedName name="IntThk">'01_Ask'!$B$32</definedName>
    <definedName name="Cars">'01_Ask'!$B$35</definedName>
    <definedName name="GarW">'01_Ask'!$B$36</definedName>
    <definedName name="GarD">'01_Ask'!$B$37</definedName>
    <definedName name="GarDoor">'01_Ask'!$B$38</definedName>
    <definedName name="GarAttached">'01_Ask'!$B$39</definedName>
    <definedName name="GarInSF">'01_Ask'!$B$40</definedName>
    <definedName name="MasterFloor">'01_Ask'!$B$43</definedName>
    <definedName name="NBed">'01_Ask'!$B$44</definedName>
    <definedName name="NFullBath">'01_Ask'!$B$45</definedName>
    <definedName name="HasPowder">'01_Ask'!$B$46</definedName>
    <definedName name="StairType">'01_Ask'!$B$49</definedName>
    <definedName name="StairW">'01_Ask'!$B$50</definedName>
    <definedName name="TreadIn">'01_Ask'!$B$51</definedName>
    <definedName name="KitRear">'01_Ask'!$B$54</definedName>
    <definedName name="Island">'01_Ask'!$B$55</definedName>
    <definedName name="OneSink">'01_Ask'!$B$56</definedName>
    <definedName name="Mud">'01_Ask'!$B$57</definedName>
    <definedName name="RoofShape">'01_Ask'!$B$60</definedName>
    <definedName name="Pitch">'01_Ask'!$B$61</definedName>
    <definedName name="OverhangIn">'01_Ask'!$B$62</definedName>
    <definedName name="Net1ST">'02_Rooms'!$G$34</definedName>
    <definedName name="Net2ND">'02_Rooms'!$G$35</definedName>
    <definedName name="NetGar">'02_Rooms'!$G$36</definedName>
    <definedName name="NetBsmt">'02_Rooms'!$G$37</definedName>
    <definedName name="MasterListedFloor">'02_Rooms'!$G$39</definedName>
    <definedName name="W_H">'03_Walls'!$B$6</definedName>
    <definedName name="D_H">'03_Walls'!$B$7</definedName>
    <definedName name="t_ext">'03_Walls'!$B$8</definedName>
    <definedName name="t_int">'03_Walls'!$B$9</definedName>
    <definedName name="Gross1ST">'03_Walls'!$B$10</definedName>
    <definedName name="Gross2ND">'03_Walls'!$B$11</definedName>
    <definedName name="Clear1ST">'03_Walls'!$B$12</definedName>
    <definedName name="ExtWallSF">'03_Walls'!$B$13</definedName>
    <definedName name="GrossGar">'03_Walls'!$B$14</definedName>
    <definedName name="StreetOverall">'03_Walls'!$B$15</definedName>
    <definedName name="IntWall1ST">'03_Walls'!$F$35</definedName>
    <definedName name="IntWall2ND">'03_Walls'!$F$36</definedName>
    <definedName name="TemplateFTF">'01_Ask'!$B$68</definedName>
    <definedName name="StackAction">'01_Ask'!$B$70</definedName>
    <definedName name="PitchFits">'01_Ask'!$B$63</definedName>
    <definedName name="PitchAction">'01_Ask'!$B$73</definedName>
    <definedName name="_xlnm.Print_Titles" localSheetId="0">'00_ReadMe'!$1:$3</definedName>
    <definedName name="_xlnm.Print_Titles" localSheetId="1">'01_Ask'!$1:$2</definedName>
    <definedName name="_xlnm.Print_Area" localSheetId="1">'01_Ask'!$A$1:$D$90</definedName>
    <definedName name="_xlnm.Print_Titles" localSheetId="2">'02_Rooms'!$1:$4</definedName>
    <definedName name="_xlnm.Print_Area" localSheetId="2">'02_Rooms'!$A$1:$I$40</definedName>
    <definedName name="_xlnm.Print_Area" localSheetId="3">'03_Walls'!$A$1:$G$45</definedName>
    <definedName name="_xlnm.Print_Titles" localSheetId="4">'04_Area'!$1:$3</definedName>
    <definedName name="_xlnm.Print_Area" localSheetId="4">'04_Area'!$A$1:$F$70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0.0%"/>
  </numFmts>
  <fonts count="13">
    <font>
      <name val="Calibri"/>
      <family val="2"/>
      <color theme="1"/>
      <sz val="11"/>
      <scheme val="minor"/>
    </font>
    <font>
      <name val="Calibri"/>
      <b val="1"/>
      <color rgb="001F4E79"/>
      <sz val="20"/>
    </font>
    <font>
      <name val="Calibri"/>
      <i val="1"/>
      <color rgb="00666666"/>
      <sz val="9"/>
    </font>
    <font>
      <name val="Calibri"/>
      <b val="1"/>
      <color rgb="001F4E79"/>
      <sz val="13"/>
    </font>
    <font>
      <name val="Calibri"/>
      <sz val="11"/>
    </font>
    <font>
      <name val="Calibri"/>
      <b val="1"/>
      <color rgb="00FFFFFF"/>
      <sz val="16"/>
    </font>
    <font>
      <name val="Calibri"/>
      <b val="1"/>
      <sz val="11"/>
    </font>
    <font>
      <name val="Calibri"/>
      <b val="1"/>
      <color rgb="00FFFFFF"/>
      <sz val="12"/>
    </font>
    <font>
      <name val="Calibri"/>
      <color rgb="001F4E79"/>
      <sz val="11"/>
    </font>
    <font>
      <name val="Calibri"/>
      <i val="1"/>
      <color rgb="001F4E79"/>
      <sz val="11"/>
    </font>
    <font>
      <name val="Calibri"/>
      <sz val="9"/>
    </font>
    <font>
      <name val="Calibri"/>
      <b val="1"/>
      <sz val="12"/>
    </font>
    <font>
      <name val="Calibri"/>
      <b val="1"/>
      <sz val="14"/>
    </font>
  </fonts>
  <fills count="9">
    <fill>
      <patternFill/>
    </fill>
    <fill>
      <patternFill patternType="gray125"/>
    </fill>
    <fill>
      <patternFill patternType="solid">
        <fgColor rgb="001F4E79"/>
      </patternFill>
    </fill>
    <fill>
      <patternFill patternType="solid">
        <fgColor rgb="00D9D9D9"/>
      </patternFill>
    </fill>
    <fill>
      <patternFill patternType="solid">
        <fgColor rgb="002E75B6"/>
      </patternFill>
    </fill>
    <fill>
      <patternFill patternType="solid">
        <fgColor rgb="00FFF2CC"/>
      </patternFill>
    </fill>
    <fill>
      <patternFill patternType="solid">
        <fgColor rgb="00D6EAF8"/>
      </patternFill>
    </fill>
    <fill>
      <patternFill patternType="solid">
        <fgColor rgb="00F7F9FC"/>
      </patternFill>
    </fill>
    <fill>
      <patternFill patternType="solid">
        <fgColor rgb="00FFC000"/>
      </patternFill>
    </fill>
  </fills>
  <borders count="11">
    <border>
      <left/>
      <right/>
      <top/>
      <bottom/>
      <diagonal/>
    </border>
    <border>
      <left style="thin">
        <color rgb="00B0B0B0"/>
      </left>
      <right style="thin">
        <color rgb="00B0B0B0"/>
      </right>
      <top style="thin">
        <color rgb="00B0B0B0"/>
      </top>
      <bottom style="thin">
        <color rgb="00B0B0B0"/>
      </bottom>
    </border>
    <border>
      <left/>
      <right/>
      <top style="thin">
        <color rgb="00B0B0B0"/>
      </top>
      <bottom/>
      <diagonal/>
    </border>
    <border>
      <left/>
      <right style="thin">
        <color rgb="00B0B0B0"/>
      </right>
      <top style="thin">
        <color rgb="00B0B0B0"/>
      </top>
      <bottom/>
      <diagonal/>
    </border>
    <border>
      <left/>
      <right/>
      <top style="thin">
        <color rgb="00B0B0B0"/>
      </top>
      <bottom style="thin">
        <color rgb="00B0B0B0"/>
      </bottom>
      <diagonal/>
    </border>
    <border>
      <left/>
      <right style="thin">
        <color rgb="00B0B0B0"/>
      </right>
      <top style="thin">
        <color rgb="00B0B0B0"/>
      </top>
      <bottom style="thin">
        <color rgb="00B0B0B0"/>
      </bottom>
      <diagonal/>
    </border>
    <border>
      <left style="thin">
        <color rgb="00B0B0B0"/>
      </left>
      <right/>
      <top/>
      <bottom/>
      <diagonal/>
    </border>
    <border>
      <left/>
      <right style="thin">
        <color rgb="00B0B0B0"/>
      </right>
      <top/>
      <bottom/>
      <diagonal/>
    </border>
    <border>
      <left style="thin">
        <color rgb="00B0B0B0"/>
      </left>
      <right/>
      <top/>
      <bottom style="thin">
        <color rgb="00B0B0B0"/>
      </bottom>
      <diagonal/>
    </border>
    <border>
      <left/>
      <right/>
      <top/>
      <bottom style="thin">
        <color rgb="00B0B0B0"/>
      </bottom>
      <diagonal/>
    </border>
    <border>
      <left/>
      <right style="thin">
        <color rgb="00B0B0B0"/>
      </right>
      <top/>
      <bottom style="thin">
        <color rgb="00B0B0B0"/>
      </bottom>
      <diagonal/>
    </border>
  </borders>
  <cellStyleXfs count="1">
    <xf numFmtId="0" fontId="0" fillId="0" borderId="0"/>
  </cellStyleXfs>
  <cellXfs count="5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applyAlignment="1" pivotButton="0" quotePrefix="0" xfId="0">
      <alignment vertical="center" wrapText="1"/>
    </xf>
    <xf numFmtId="0" fontId="5" fillId="2" borderId="0" applyAlignment="1" pivotButton="0" quotePrefix="0" xfId="0">
      <alignment horizontal="left" vertical="center"/>
    </xf>
    <xf numFmtId="0" fontId="6" fillId="3" borderId="0" pivotButton="0" quotePrefix="0" xfId="0"/>
    <xf numFmtId="0" fontId="7" fillId="4" borderId="0" applyAlignment="1" pivotButton="0" quotePrefix="0" xfId="0">
      <alignment horizontal="left" vertical="center"/>
    </xf>
    <xf numFmtId="0" fontId="4" fillId="0" borderId="0" applyAlignment="1" pivotButton="0" quotePrefix="0" xfId="0">
      <alignment horizontal="left" vertical="center" wrapText="1"/>
    </xf>
    <xf numFmtId="0" fontId="8" fillId="5" borderId="1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2" fontId="8" fillId="5" borderId="1" applyAlignment="1" pivotButton="0" quotePrefix="0" xfId="0">
      <alignment horizontal="center" vertical="center" wrapText="1"/>
    </xf>
    <xf numFmtId="9" fontId="8" fillId="5" borderId="1" applyAlignment="1" pivotButton="0" quotePrefix="0" xfId="0">
      <alignment horizontal="center" vertical="center" wrapText="1"/>
    </xf>
    <xf numFmtId="1" fontId="8" fillId="5" borderId="1" applyAlignment="1" pivotButton="0" quotePrefix="0" xfId="0">
      <alignment horizontal="center" vertical="center" wrapText="1"/>
    </xf>
    <xf numFmtId="4" fontId="8" fillId="5" borderId="1" applyAlignment="1" pivotButton="0" quotePrefix="0" xfId="0">
      <alignment horizontal="center" vertical="center" wrapText="1"/>
    </xf>
    <xf numFmtId="0" fontId="4" fillId="0" borderId="0" pivotButton="0" quotePrefix="0" xfId="0"/>
    <xf numFmtId="0" fontId="8" fillId="5" borderId="1" applyAlignment="1" pivotButton="0" quotePrefix="0" xfId="0">
      <alignment vertical="top" wrapText="1"/>
    </xf>
    <xf numFmtId="0" fontId="5" fillId="2" borderId="0" applyAlignment="1" pivotButton="0" quotePrefix="0" xfId="0">
      <alignment vertical="center" wrapText="1"/>
    </xf>
    <xf numFmtId="0" fontId="7" fillId="4" borderId="1" applyAlignment="1" pivotButton="0" quotePrefix="0" xfId="0">
      <alignment horizontal="center" vertical="center" wrapText="1"/>
    </xf>
    <xf numFmtId="0" fontId="6" fillId="0" borderId="1" pivotButton="0" quotePrefix="0" xfId="0"/>
    <xf numFmtId="4" fontId="9" fillId="6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left" vertical="center" wrapText="1"/>
    </xf>
    <xf numFmtId="0" fontId="2" fillId="0" borderId="1" pivotButton="0" quotePrefix="0" xfId="0"/>
    <xf numFmtId="0" fontId="6" fillId="7" borderId="1" pivotButton="0" quotePrefix="0" xfId="0"/>
    <xf numFmtId="0" fontId="2" fillId="7" borderId="1" applyAlignment="1" pivotButton="0" quotePrefix="0" xfId="0">
      <alignment horizontal="left" vertical="center" wrapText="1"/>
    </xf>
    <xf numFmtId="0" fontId="2" fillId="7" borderId="1" pivotButton="0" quotePrefix="0" xfId="0"/>
    <xf numFmtId="0" fontId="0" fillId="0" borderId="1" pivotButton="0" quotePrefix="0" xfId="0"/>
    <xf numFmtId="0" fontId="6" fillId="0" borderId="0" pivotButton="0" quotePrefix="0" xfId="0"/>
    <xf numFmtId="0" fontId="9" fillId="6" borderId="1" applyAlignment="1" pivotButton="0" quotePrefix="0" xfId="0">
      <alignment horizontal="center" vertical="center" wrapText="1"/>
    </xf>
    <xf numFmtId="0" fontId="5" fillId="2" borderId="0" pivotButton="0" quotePrefix="0" xfId="0"/>
    <xf numFmtId="2" fontId="9" fillId="6" borderId="1" applyAlignment="1" pivotButton="0" quotePrefix="0" xfId="0">
      <alignment horizontal="center" vertical="center" wrapText="1"/>
    </xf>
    <xf numFmtId="164" fontId="9" fillId="6" borderId="1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top" wrapText="1"/>
    </xf>
    <xf numFmtId="165" fontId="9" fillId="6" borderId="1" applyAlignment="1" pivotButton="0" quotePrefix="0" xfId="0">
      <alignment horizontal="center" vertical="center" wrapText="1"/>
    </xf>
    <xf numFmtId="0" fontId="0" fillId="0" borderId="4" pivotButton="0" quotePrefix="0" xfId="0"/>
    <xf numFmtId="0" fontId="0" fillId="0" borderId="5" pivotButton="0" quotePrefix="0" xfId="0"/>
    <xf numFmtId="3" fontId="9" fillId="6" borderId="1" applyAlignment="1" pivotButton="0" quotePrefix="0" xfId="0">
      <alignment horizontal="center" vertical="center" wrapText="1"/>
    </xf>
    <xf numFmtId="0" fontId="2" fillId="0" borderId="0" applyAlignment="1" pivotButton="0" quotePrefix="0" xfId="0">
      <alignment vertical="center" wrapText="1"/>
    </xf>
    <xf numFmtId="0" fontId="0" fillId="6" borderId="0" applyAlignment="1" pivotButton="0" quotePrefix="0" xfId="0">
      <alignment vertical="center" wrapText="1"/>
    </xf>
    <xf numFmtId="0" fontId="10" fillId="0" borderId="0" applyAlignment="1" pivotButton="0" quotePrefix="0" xfId="0">
      <alignment vertical="center" wrapText="1"/>
    </xf>
    <xf numFmtId="0" fontId="11" fillId="0" borderId="0" pivotButton="0" quotePrefix="0" xfId="0"/>
    <xf numFmtId="0" fontId="0" fillId="5" borderId="0" pivotButton="0" quotePrefix="0" xfId="0"/>
    <xf numFmtId="0" fontId="0" fillId="6" borderId="0" pivotButton="0" quotePrefix="0" xfId="0"/>
    <xf numFmtId="0" fontId="0" fillId="0" borderId="0" applyAlignment="1" pivotButton="0" quotePrefix="0" xfId="0">
      <alignment vertical="center" wrapText="1"/>
    </xf>
    <xf numFmtId="0" fontId="12" fillId="0" borderId="0" pivotButton="0" quotePrefix="0" xfId="0"/>
    <xf numFmtId="0" fontId="6" fillId="8" borderId="0" pivotButton="0" quotePrefix="0" xfId="0"/>
    <xf numFmtId="0" fontId="0" fillId="0" borderId="1" applyAlignment="1" pivotButton="0" quotePrefix="0" xfId="0">
      <alignment vertical="center" wrapText="1"/>
    </xf>
    <xf numFmtId="0" fontId="0" fillId="5" borderId="1" applyAlignment="1" pivotButton="0" quotePrefix="0" xfId="0">
      <alignment vertical="center" wrapText="1"/>
    </xf>
    <xf numFmtId="0" fontId="10" fillId="0" borderId="1" applyAlignment="1" pivotButton="0" quotePrefix="0" xfId="0">
      <alignment vertical="center" wrapText="1"/>
    </xf>
    <xf numFmtId="0" fontId="0" fillId="6" borderId="1" applyAlignment="1" pivotButton="0" quotePrefix="0" xfId="0">
      <alignment vertical="center" wrapText="1"/>
    </xf>
  </cellXfs>
  <cellStyles count="1">
    <cellStyle name="Normal" xfId="0" builtinId="0" hidden="0"/>
  </cellStyles>
  <dxfs count="2">
    <dxf>
      <font>
        <name val="Calibri"/>
        <b val="1"/>
        <color rgb="009C0006"/>
        <sz val="11"/>
      </font>
      <fill>
        <patternFill patternType="solid">
          <fgColor rgb="00FFC7CE"/>
        </patternFill>
      </fill>
    </dxf>
    <dxf>
      <font>
        <name val="Calibri"/>
        <b val="1"/>
        <color rgb="00006100"/>
        <sz val="11"/>
      </font>
      <fill>
        <patternFill patternType="solid">
          <fgColor rgb="00C6EF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1ST plate: rooms vs walls vs leftover</a:t>
            </a:r>
          </a:p>
        </rich>
      </tx>
    </title>
    <plotArea>
      <barChart>
        <barDir val="col"/>
        <grouping val="stacked"/>
        <ser>
          <idx val="0"/>
          <order val="0"/>
          <tx>
            <strRef>
              <f>'04_Area'!B54</f>
            </strRef>
          </tx>
          <spPr>
            <a:ln>
              <a:prstDash val="solid"/>
            </a:ln>
          </spPr>
          <cat>
            <numRef>
              <f>'04_Area'!$A$55:$A$58</f>
            </numRef>
          </cat>
          <val>
            <numRef>
              <f>'04_Area'!$B$55:$B$58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sf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59</row>
      <rowOff>0</rowOff>
    </from>
    <ext cx="5400000" cy="2880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F4E79"/>
    <outlinePr summaryBelow="1" summaryRight="1"/>
    <pageSetUpPr fitToPage="1"/>
  </sheetPr>
  <dimension ref="B2:B27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110" customWidth="1" min="2" max="2"/>
  </cols>
  <sheetData>
    <row r="2" ht="28" customHeight="1">
      <c r="B2" s="1" t="inlineStr">
        <is>
          <t>HOUSE PROGRAM INTAKE  —  first run</t>
        </is>
      </c>
    </row>
    <row r="3">
      <c r="B3" s="2" t="inlineStr">
        <is>
          <t>Yellow cells are questions. Blue cells are formulas. Do not type in blue.</t>
        </is>
      </c>
    </row>
    <row r="5" ht="20" customHeight="1">
      <c r="B5" s="3" t="inlineStr">
        <is>
          <t>What this is</t>
        </is>
      </c>
    </row>
    <row r="6" ht="48" customHeight="1">
      <c r="B6" s="4" t="inlineStr">
        <is>
          <t>A first-pass form for everything needed before drawing a 1–2 family house: site limits, envelope to the outside of brick, garage, rooms, walls, stair, roof, and a running square-footage total that includes wall footprints (not just room interiors).</t>
        </is>
      </c>
    </row>
    <row r="8" ht="20" customHeight="1">
      <c r="B8" s="3" t="inlineStr">
        <is>
          <t>How square footage is counted</t>
        </is>
      </c>
    </row>
    <row r="9" ht="36" customHeight="1">
      <c r="B9" s="4" t="inlineStr">
        <is>
          <t>GROSS floor plate = overall width × overall depth, measured to the OUTSIDE FACE OF BRICK (basement: outside of concrete). That number already includes exterior walls.</t>
        </is>
      </c>
    </row>
    <row r="10" ht="36" customHeight="1">
      <c r="B10" s="4" t="inlineStr">
        <is>
          <t>NET rooms = sum of interior room rectangles (width × depth × count), only rows marked Include = Y.</t>
        </is>
      </c>
    </row>
    <row r="11" ht="36" customHeight="1">
      <c r="B11" s="4" t="inlineStr">
        <is>
          <t>EXTERIOR WALL FOOTPRINT = W×D − (W−2t)×(D−2t). That area is inside the gross plate and is not free floor.</t>
        </is>
      </c>
    </row>
    <row r="12" ht="36" customHeight="1">
      <c r="B12" s="4" t="inlineStr">
        <is>
          <t>INTERIOR WALL FOOTPRINT = sum of partition lengths × interior wall thickness (default 4.5 in. / 0.375 ft for 2x4 + 2×5/8 GWB).</t>
        </is>
      </c>
    </row>
    <row r="13" ht="36" customHeight="1">
      <c r="B13" s="4" t="inlineStr">
        <is>
          <t>UNASSIGNED = Gross − net rooms − interior wall footprint. That leftover is halls not listed, closets, and slop. If it goes negative, the rooms do not fit.</t>
        </is>
      </c>
    </row>
    <row r="14" ht="36" customHeight="1">
      <c r="B14" s="4" t="inlineStr">
        <is>
          <t>CONDITIONED SF = 1ST gross + 2ND gross (+ basement if you count it). Garage is separate unless you set Include garage in SF = Y.</t>
        </is>
      </c>
    </row>
    <row r="16" ht="20" customHeight="1">
      <c r="B16" s="3" t="inlineStr">
        <is>
          <t>Yellow vs blue</t>
        </is>
      </c>
    </row>
    <row r="17" ht="36" customHeight="1">
      <c r="B17" s="4" t="inlineStr">
        <is>
          <t>Type only in yellow. Blue cells are Excel formulas. If a check cell turns red, the program does not fit or a rule is broken (odd-inch overall, over max SF, master on the wrong floor, etc.).</t>
        </is>
      </c>
    </row>
    <row r="19" ht="20" customHeight="1">
      <c r="B19" s="3" t="inlineStr">
        <is>
          <t>This first run</t>
        </is>
      </c>
    </row>
    <row r="20" ht="48" customHeight="1">
      <c r="B20" s="4" t="inlineStr">
        <is>
          <t>Filled as a 40'-0" × 32'-0" two-story brick house + 36'-0" × 24'-0" two-car garage (Hinge House / 2410 analog). Street is the 40 ft / 76 ft front. Master on 2ND. Stair is an L / well about 8×17. Exterior wall 0.90 ft (brick veneer stack). Interior 0.375 ft.</t>
        </is>
      </c>
    </row>
    <row r="21" ht="36" customHeight="1">
      <c r="B21" s="4" t="inlineStr">
        <is>
          <t>Change any yellow cell and the Area sheet recalculates. Add or delete room rows on 02_Rooms (keep the Include / Floor / W / D columns).</t>
        </is>
      </c>
    </row>
    <row r="23" ht="20" customHeight="1">
      <c r="B23" s="3" t="inlineStr">
        <is>
          <t>Sheets</t>
        </is>
      </c>
    </row>
    <row r="24" ht="52" customHeight="1">
      <c r="B24" s="4" t="inlineStr">
        <is>
          <t>01_Ask — every question including floor-to-floor and roof pitch vs max height.  02_Rooms — room names, floors, interior sizes, SF.  03_Walls — exterior formula + interior partition takeoff.  04_Area — totals, wall add, checks.  05_Stack — stacked-wall story heights. If FTF changes, Duplicate the type and edit this table. Variable = basement.</t>
        </is>
      </c>
    </row>
    <row r="26" ht="20" customHeight="1">
      <c r="B26" s="3" t="inlineStr">
        <is>
          <t>Rules baked in (Robert / 2410)</t>
        </is>
      </c>
    </row>
    <row r="27" ht="80" customHeight="1">
      <c r="B27" s="4" t="inlineStr">
        <is>
          <t>Overalls to outside of brick, even inches (0, 2, 4, 6, 8, 10). Front door on the street. Foyer 6x8-8x12. Stair off foyer. Powder off hall. Laundry between garage man-door and kitchen. Kitchen at the back. No invented mud room. Guest path != grocery path. If 1ST-to-2ND floor-to-floor changes: Duplicate the stacked wall type, edit the structure-table heights so each story matches, Variable stays the basement. Do not drag the instance top. Park a short warehouse sample, then Copy into the house. If ridge exceeds max height, lower the roof pitch so the peak fits.</t>
        </is>
      </c>
    </row>
  </sheetData>
  <mergeCells count="1">
    <mergeCell ref="B2"/>
  </mergeCells>
  <pageMargins left="0.75" right="0.75" top="1" bottom="1" header="0.5" footer="0.5"/>
  <pageSetup orientation="landscape" fitToHeight="1" fitToWidth="1"/>
</worksheet>
</file>

<file path=xl/worksheets/sheet2.xml><?xml version="1.0" encoding="utf-8"?>
<worksheet xmlns="http://schemas.openxmlformats.org/spreadsheetml/2006/main">
  <sheetPr>
    <tabColor rgb="00FFC000"/>
    <outlinePr summaryBelow="1" summaryRight="1"/>
    <pageSetUpPr fitToPage="1"/>
  </sheetPr>
  <dimension ref="A1:F73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42" customWidth="1" min="1" max="1"/>
    <col width="22" customWidth="1" min="2" max="2"/>
    <col width="14" customWidth="1" min="3" max="3"/>
    <col width="78" customWidth="1" min="4" max="4"/>
    <col width="18" customWidth="1" min="5" max="5"/>
    <col width="18" customWidth="1" min="6" max="6"/>
  </cols>
  <sheetData>
    <row r="1" ht="28" customHeight="1">
      <c r="A1" s="5" t="inlineStr">
        <is>
          <t>01  QUESTIONS  —  yellow = you type   ·   first run filled as Hinge House 40×32 + garage 36×24</t>
        </is>
      </c>
    </row>
    <row r="2">
      <c r="A2" s="6" t="inlineStr">
        <is>
          <t>Question</t>
        </is>
      </c>
      <c r="B2" s="6" t="inlineStr">
        <is>
          <t>Answer</t>
        </is>
      </c>
      <c r="C2" s="6" t="inlineStr">
        <is>
          <t>Unit</t>
        </is>
      </c>
      <c r="D2" s="6" t="inlineStr">
        <is>
          <t>Why we ask / how it is used</t>
        </is>
      </c>
    </row>
    <row r="3" ht="22" customHeight="1">
      <c r="A3" s="7" t="inlineStr">
        <is>
          <t>A. PROJECT</t>
        </is>
      </c>
    </row>
    <row r="4">
      <c r="A4" s="8" t="inlineStr">
        <is>
          <t>Project name</t>
        </is>
      </c>
      <c r="B4" s="9" t="inlineStr">
        <is>
          <t>Hinge House / 2410 first run</t>
        </is>
      </c>
      <c r="C4" s="2" t="inlineStr"/>
      <c r="D4" s="10" t="inlineStr">
        <is>
          <t>Shows on the Area sheet title.</t>
        </is>
      </c>
    </row>
    <row r="5">
      <c r="A5" s="8" t="inlineStr">
        <is>
          <t>Jurisdiction</t>
        </is>
      </c>
      <c r="B5" s="9" t="inlineStr">
        <is>
          <t>MI</t>
        </is>
      </c>
      <c r="C5" s="2" t="inlineStr"/>
      <c r="D5" s="10" t="inlineStr">
        <is>
          <t>NY / NJ / MI stair and frost rules differ (8¼/9 riser-tread in all three; MI frost 42 in.).</t>
        </is>
      </c>
    </row>
    <row r="6">
      <c r="A6" s="8" t="inlineStr">
        <is>
          <t>Street / frontage side</t>
        </is>
      </c>
      <c r="B6" s="9" t="inlineStr">
        <is>
          <t>South (40 ft house + 36 ft garage = 76 ft)</t>
        </is>
      </c>
      <c r="C6" s="2" t="inlineStr"/>
      <c r="D6" s="10" t="inlineStr">
        <is>
          <t>Front door and garage overheads face this side.</t>
        </is>
      </c>
    </row>
    <row r="8" ht="22" customHeight="1">
      <c r="A8" s="7" t="inlineStr">
        <is>
          <t>B. LOT  (site limits — the house must fit the envelope)</t>
        </is>
      </c>
    </row>
    <row r="9">
      <c r="A9" s="8" t="inlineStr">
        <is>
          <t>Lot width</t>
        </is>
      </c>
      <c r="B9" s="11" t="n">
        <v>80</v>
      </c>
      <c r="C9" s="2" t="inlineStr">
        <is>
          <t>ft</t>
        </is>
      </c>
      <c r="D9" s="10" t="inlineStr">
        <is>
          <t>Street frontage. West Bloomfield R-10 min 70 ft; Hempstead C min 50 ft.</t>
        </is>
      </c>
    </row>
    <row r="10">
      <c r="A10" s="8" t="inlineStr">
        <is>
          <t>Lot depth</t>
        </is>
      </c>
      <c r="B10" s="11" t="n">
        <v>140</v>
      </c>
      <c r="C10" s="2" t="inlineStr">
        <is>
          <t>ft</t>
        </is>
      </c>
      <c r="D10" s="10" t="inlineStr">
        <is>
          <t>Front property line to rear. Typical suburban 100–150 ft.</t>
        </is>
      </c>
    </row>
    <row r="11">
      <c r="A11" s="8" t="inlineStr">
        <is>
          <t>Front setback</t>
        </is>
      </c>
      <c r="B11" s="11" t="n">
        <v>30</v>
      </c>
      <c r="C11" s="2" t="inlineStr">
        <is>
          <t>ft</t>
        </is>
      </c>
      <c r="D11" s="10" t="inlineStr">
        <is>
          <t>Building envelope. WB R-10 = 30 ft.</t>
        </is>
      </c>
    </row>
    <row r="12">
      <c r="A12" s="8" t="inlineStr">
        <is>
          <t>Side setback (each)</t>
        </is>
      </c>
      <c r="B12" s="11" t="n">
        <v>8</v>
      </c>
      <c r="C12" s="2" t="inlineStr">
        <is>
          <t>ft</t>
        </is>
      </c>
      <c r="D12" s="10" t="inlineStr">
        <is>
          <t>WB R-10 = 8 ft each / 16 combined.</t>
        </is>
      </c>
    </row>
    <row r="13">
      <c r="A13" s="8" t="inlineStr">
        <is>
          <t>Rear setback</t>
        </is>
      </c>
      <c r="B13" s="11" t="n">
        <v>35</v>
      </c>
      <c r="C13" s="2" t="inlineStr">
        <is>
          <t>ft</t>
        </is>
      </c>
      <c r="D13" s="10" t="inlineStr">
        <is>
          <t>WB R-10 = 35 ft.</t>
        </is>
      </c>
    </row>
    <row r="14">
      <c r="A14" s="8" t="inlineStr">
        <is>
          <t>Max building coverage</t>
        </is>
      </c>
      <c r="B14" s="12" t="n">
        <v>0.3</v>
      </c>
      <c r="C14" s="2" t="inlineStr"/>
      <c r="D14" s="10" t="inlineStr">
        <is>
          <t>Footprint ÷ lot area. WB R-10 = 30%.</t>
        </is>
      </c>
    </row>
    <row r="15" ht="36" customHeight="1">
      <c r="A15" s="8" t="inlineStr">
        <is>
          <t>Max building height</t>
        </is>
      </c>
      <c r="B15" s="11" t="n">
        <v>35</v>
      </c>
      <c r="C15" s="2" t="inlineStr">
        <is>
          <t>ft</t>
        </is>
      </c>
      <c r="D15" s="37" t="inlineStr">
        <is>
          <t>Ridge. WB / many suburbs = 35 ft. If FirstAboveGrade + stories*FTF + roof triangle exceeds this, LOWER THE PITCH (see H. ROOF and 04_Area). Do not raise the peak over the cap.</t>
        </is>
      </c>
    </row>
    <row r="16">
      <c r="A16" s="8" t="inlineStr">
        <is>
          <t>Max stories above grade</t>
        </is>
      </c>
      <c r="B16" s="13" t="n">
        <v>2</v>
      </c>
      <c r="C16" s="2" t="inlineStr"/>
      <c r="D16" s="10" t="inlineStr">
        <is>
          <t>1 or 2 for this form. 3 would need another room block.</t>
        </is>
      </c>
    </row>
    <row r="18" ht="22" customHeight="1">
      <c r="A18" s="7" t="inlineStr">
        <is>
          <t>C. HOUSE ENVELOPE  (overalls to OUTSIDE FACE OF BRICK — even inches)</t>
        </is>
      </c>
    </row>
    <row r="19">
      <c r="A19" s="8" t="inlineStr">
        <is>
          <t>Max house width (street)</t>
        </is>
      </c>
      <c r="B19" s="11" t="n">
        <v>40</v>
      </c>
      <c r="C19" s="2" t="inlineStr">
        <is>
          <t>ft</t>
        </is>
      </c>
      <c r="D19" s="10" t="inlineStr">
        <is>
          <t>Hard cap. First run uses the cap as the proposed width.</t>
        </is>
      </c>
    </row>
    <row r="20">
      <c r="A20" s="8" t="inlineStr">
        <is>
          <t>Max house depth</t>
        </is>
      </c>
      <c r="B20" s="11" t="n">
        <v>32</v>
      </c>
      <c r="C20" s="2" t="inlineStr">
        <is>
          <t>ft</t>
        </is>
      </c>
      <c r="D20" s="10" t="inlineStr">
        <is>
          <t>Front to back, to brick.</t>
        </is>
      </c>
    </row>
    <row r="21">
      <c r="A21" s="8" t="inlineStr">
        <is>
          <t>Proposed house width</t>
        </is>
      </c>
      <c r="B21" s="11" t="n">
        <v>40</v>
      </c>
      <c r="C21" s="2" t="inlineStr">
        <is>
          <t>ft</t>
        </is>
      </c>
      <c r="D21" s="10" t="inlineStr">
        <is>
          <t>Must be even inches: leftover inches 0,2,4,6,8,10. Not 1,3,5,7,9 and not 5 1/16.</t>
        </is>
      </c>
    </row>
    <row r="22">
      <c r="A22" s="8" t="inlineStr">
        <is>
          <t>Proposed house depth</t>
        </is>
      </c>
      <c r="B22" s="11" t="n">
        <v>32</v>
      </c>
      <c r="C22" s="2" t="inlineStr">
        <is>
          <t>ft</t>
        </is>
      </c>
      <c r="D22" s="10" t="inlineStr">
        <is>
          <t>Same even-inch rule.</t>
        </is>
      </c>
    </row>
    <row r="23">
      <c r="A23" s="8" t="inlineStr">
        <is>
          <t>Stories above grade</t>
        </is>
      </c>
      <c r="B23" s="13" t="n">
        <v>2</v>
      </c>
      <c r="C23" s="2" t="inlineStr"/>
      <c r="D23" s="10" t="inlineStr">
        <is>
          <t>1ST + 2ND.</t>
        </is>
      </c>
    </row>
    <row r="24">
      <c r="A24" s="8" t="inlineStr">
        <is>
          <t>Foundation type</t>
        </is>
      </c>
      <c r="B24" s="9" t="inlineStr">
        <is>
          <t>Full basement + garage trench</t>
        </is>
      </c>
      <c r="C24" s="2" t="inlineStr"/>
      <c r="D24" s="10" t="inlineStr">
        <is>
          <t>House basement CIP + ledge. Garage frost trench, no basement.</t>
        </is>
      </c>
    </row>
    <row r="25">
      <c r="A25" s="8" t="inlineStr">
        <is>
          <t>1ST FL ceiling (finish)</t>
        </is>
      </c>
      <c r="B25" s="11" t="n">
        <v>8</v>
      </c>
      <c r="C25" s="2" t="inlineStr">
        <is>
          <t>ft</t>
        </is>
      </c>
      <c r="D25" s="37" t="inlineStr">
        <is>
          <t>Plate height to finish ceiling. 8 ft plate + 2x12 + ply ~ 9 ft FTF; 10 ft ceiling ~ 11 ft FTF. If you change this, also change 1ST to 2ND floor-to-floor and 05_Stack.</t>
        </is>
      </c>
    </row>
    <row r="26">
      <c r="A26" s="8" t="inlineStr">
        <is>
          <t>2ND FL ceiling (finish)</t>
        </is>
      </c>
      <c r="B26" s="11" t="n">
        <v>8</v>
      </c>
      <c r="C26" s="2" t="inlineStr">
        <is>
          <t>ft</t>
        </is>
      </c>
      <c r="D26" s="10" t="inlineStr"/>
    </row>
    <row r="27" ht="48" customHeight="1">
      <c r="A27" s="8" t="inlineStr">
        <is>
          <t>1ST to 2ND floor-to-floor</t>
        </is>
      </c>
      <c r="B27" s="11" t="n">
        <v>11</v>
      </c>
      <c r="C27" s="2" t="inlineStr">
        <is>
          <t>ft</t>
        </is>
      </c>
      <c r="D27" s="37" t="inlineStr">
        <is>
          <t>Stair rise AND stacked-wall 1ST-story height. Default analog 11 ft. If this is not the template FTF: 05_Stack, Duplicate the stacked type, edit the table. Variable = basement only. Do not drag the top of the wall.</t>
        </is>
      </c>
    </row>
    <row r="28">
      <c r="A28" s="8" t="inlineStr">
        <is>
          <t>1ST FL above GRADE</t>
        </is>
      </c>
      <c r="B28" s="11" t="n">
        <v>2</v>
      </c>
      <c r="C28" s="2" t="inlineStr">
        <is>
          <t>ft</t>
        </is>
      </c>
      <c r="D28" s="10" t="inlineStr">
        <is>
          <t>Stem + sill + joists. Garage slab stays at grade; man-door is this step.</t>
        </is>
      </c>
    </row>
    <row r="29">
      <c r="A29" s="8" t="inlineStr">
        <is>
          <t>Max conditioned SF</t>
        </is>
      </c>
      <c r="B29" s="14" t="n">
        <v>2800</v>
      </c>
      <c r="C29" s="2" t="inlineStr">
        <is>
          <t>sf</t>
        </is>
      </c>
      <c r="D29" s="10" t="inlineStr">
        <is>
          <t>Hard cap for 1ST+2ND (+ bsmt if you count it). Garage usually out.</t>
        </is>
      </c>
    </row>
    <row r="30">
      <c r="A30" s="8" t="inlineStr">
        <is>
          <t>Count basement in SF?</t>
        </is>
      </c>
      <c r="B30" s="9" t="inlineStr">
        <is>
          <t>N</t>
        </is>
      </c>
      <c r="C30" s="2" t="inlineStr"/>
      <c r="D30" s="10" t="inlineStr">
        <is>
          <t>Y adds basement plate into conditioned total.</t>
        </is>
      </c>
    </row>
    <row r="31">
      <c r="A31" s="8" t="inlineStr">
        <is>
          <t>Exterior wall thickness</t>
        </is>
      </c>
      <c r="B31" s="11" t="n">
        <v>0.9</v>
      </c>
      <c r="C31" s="2" t="inlineStr">
        <is>
          <t>ft</t>
        </is>
      </c>
      <c r="D31" s="10" t="inlineStr">
        <is>
          <t>Brick veneer stacked wall, outside of brick to inside of GWB. ~10¾ in. Edit if your stack is different.</t>
        </is>
      </c>
    </row>
    <row r="32">
      <c r="A32" s="8" t="inlineStr">
        <is>
          <t>Interior wall thickness</t>
        </is>
      </c>
      <c r="B32" s="11" t="n">
        <v>0.375</v>
      </c>
      <c r="C32" s="2" t="inlineStr">
        <is>
          <t>ft</t>
        </is>
      </c>
      <c r="D32" s="10" t="inlineStr">
        <is>
          <t>2x4 + 2× 5/8 GWB = 4.5 in. Halls framed 37 in. for 36 in. clear.</t>
        </is>
      </c>
    </row>
    <row r="34" ht="22" customHeight="1">
      <c r="A34" s="7" t="inlineStr">
        <is>
          <t>D. GARAGE</t>
        </is>
      </c>
    </row>
    <row r="35">
      <c r="A35" s="8" t="inlineStr">
        <is>
          <t>Cars</t>
        </is>
      </c>
      <c r="B35" s="13" t="n">
        <v>2</v>
      </c>
      <c r="C35" s="2" t="inlineStr"/>
      <c r="D35" s="10" t="inlineStr">
        <is>
          <t>0–3. Two-car typical door is 16×7, not a 24 ft door.</t>
        </is>
      </c>
    </row>
    <row r="36">
      <c r="A36" s="8" t="inlineStr">
        <is>
          <t>Garage width</t>
        </is>
      </c>
      <c r="B36" s="11" t="n">
        <v>36</v>
      </c>
      <c r="C36" s="2" t="inlineStr">
        <is>
          <t>ft</t>
        </is>
      </c>
      <c r="D36" s="10" t="inlineStr">
        <is>
          <t>To brick / exterior. First run 36'-0".</t>
        </is>
      </c>
    </row>
    <row r="37">
      <c r="A37" s="8" t="inlineStr">
        <is>
          <t>Garage depth</t>
        </is>
      </c>
      <c r="B37" s="11" t="n">
        <v>24</v>
      </c>
      <c r="C37" s="2" t="inlineStr">
        <is>
          <t>ft</t>
        </is>
      </c>
      <c r="D37" s="10" t="inlineStr">
        <is>
          <t>Street to rear.</t>
        </is>
      </c>
    </row>
    <row r="38">
      <c r="A38" s="8" t="inlineStr">
        <is>
          <t>Overhead door</t>
        </is>
      </c>
      <c r="B38" s="9" t="inlineStr">
        <is>
          <t>16 ft</t>
        </is>
      </c>
      <c r="C38" s="2" t="inlineStr"/>
      <c r="D38" s="10" t="inlineStr">
        <is>
          <t>16 ft class, or a pair of 9 ft. Overheads face the street.</t>
        </is>
      </c>
    </row>
    <row r="39">
      <c r="A39" s="8" t="inlineStr">
        <is>
          <t>Attached to house?</t>
        </is>
      </c>
      <c r="B39" s="9" t="inlineStr">
        <is>
          <t>Y</t>
        </is>
      </c>
      <c r="C39" s="2" t="inlineStr"/>
      <c r="D39" s="10" t="inlineStr">
        <is>
          <t>Man-door into laundry, not into kitchen.</t>
        </is>
      </c>
    </row>
    <row r="40">
      <c r="A40" s="8" t="inlineStr">
        <is>
          <t>Include garage in SF total?</t>
        </is>
      </c>
      <c r="B40" s="9" t="inlineStr">
        <is>
          <t>N</t>
        </is>
      </c>
      <c r="C40" s="2" t="inlineStr"/>
      <c r="D40" s="10" t="inlineStr">
        <is>
          <t>Unconditioned storage usually out of 'house SF'. Still in coverage.</t>
        </is>
      </c>
    </row>
    <row r="42" ht="22" customHeight="1">
      <c r="A42" s="7" t="inlineStr">
        <is>
          <t>E. MASTER  /  BEDROOMS</t>
        </is>
      </c>
    </row>
    <row r="43">
      <c r="A43" s="8" t="inlineStr">
        <is>
          <t>Master bedroom floor</t>
        </is>
      </c>
      <c r="B43" s="9" t="inlineStr">
        <is>
          <t>2ND</t>
        </is>
      </c>
      <c r="C43" s="2" t="inlineStr"/>
      <c r="D43" s="10" t="inlineStr">
        <is>
          <t>1ST = ranch-master / 1st-floor master colonial. 2ND = classic 3-bed up.</t>
        </is>
      </c>
    </row>
    <row r="44">
      <c r="A44" s="8" t="inlineStr">
        <is>
          <t>Number of bedrooms</t>
        </is>
      </c>
      <c r="B44" s="13" t="n">
        <v>3</v>
      </c>
      <c r="C44" s="2" t="inlineStr"/>
      <c r="D44" s="10" t="inlineStr">
        <is>
          <t>Master + others. 2410 analog is 3 up.</t>
        </is>
      </c>
    </row>
    <row r="45">
      <c r="A45" s="8" t="inlineStr">
        <is>
          <t>Number of full baths</t>
        </is>
      </c>
      <c r="B45" s="13" t="n">
        <v>2</v>
      </c>
      <c r="C45" s="2" t="inlineStr"/>
      <c r="D45" s="10" t="inlineStr">
        <is>
          <t>Hall bath + master bath typical.</t>
        </is>
      </c>
    </row>
    <row r="46">
      <c r="A46" s="8" t="inlineStr">
        <is>
          <t>Powder (half bath) on 1ST?</t>
        </is>
      </c>
      <c r="B46" s="9" t="inlineStr">
        <is>
          <t>Y</t>
        </is>
      </c>
      <c r="C46" s="2" t="inlineStr"/>
      <c r="D46" s="10" t="inlineStr">
        <is>
          <t>Off foyer hall, 3×6 to 5×5. Not in the kitchen.</t>
        </is>
      </c>
    </row>
    <row r="48" ht="22" customHeight="1">
      <c r="A48" s="7" t="inlineStr">
        <is>
          <t>F. STAIR  (guest path — off the foyer, not the kitchen)</t>
        </is>
      </c>
    </row>
    <row r="49">
      <c r="A49" s="8" t="inlineStr">
        <is>
          <t>Stair type</t>
        </is>
      </c>
      <c r="B49" s="9" t="inlineStr">
        <is>
          <t>L with landing</t>
        </is>
      </c>
      <c r="C49" s="2" t="inlineStr"/>
      <c r="D49" s="10" t="inlineStr">
        <is>
          <t>11 ft rise at 4 ft width: L box ≈ 10'-8" or U. A 12×8 leftover cannot hold a straight run (14'-2" of treads).</t>
        </is>
      </c>
    </row>
    <row r="50">
      <c r="A50" s="8" t="inlineStr">
        <is>
          <t>Stair width (clear class)</t>
        </is>
      </c>
      <c r="B50" s="11" t="n">
        <v>4</v>
      </c>
      <c r="C50" s="2" t="inlineStr">
        <is>
          <t>ft</t>
        </is>
      </c>
      <c r="D50" s="10" t="inlineStr">
        <is>
          <t>Code min 36 in. DeGroot 3'-6". Robert class 4'-0". Landing ≥ that width.</t>
        </is>
      </c>
    </row>
    <row r="51">
      <c r="A51" s="8" t="inlineStr">
        <is>
          <t>Tread (nosing to nosing)</t>
        </is>
      </c>
      <c r="B51" s="13" t="n">
        <v>10</v>
      </c>
      <c r="C51" s="2" t="inlineStr">
        <is>
          <t>in</t>
        </is>
      </c>
      <c r="D51" s="10" t="inlineStr">
        <is>
          <t>IRC min 10 in. NY/NJ/MI min 9 in. Class uses 10.</t>
        </is>
      </c>
    </row>
    <row r="53" ht="22" customHeight="1">
      <c r="A53" s="7" t="inlineStr">
        <is>
          <t>G. KITCHEN  /  LAUNDRY  (grocery path)</t>
        </is>
      </c>
    </row>
    <row r="54">
      <c r="A54" s="8" t="inlineStr">
        <is>
          <t>Kitchen at rear (away from street)?</t>
        </is>
      </c>
      <c r="B54" s="9" t="inlineStr">
        <is>
          <t>Y</t>
        </is>
      </c>
      <c r="C54" s="2" t="inlineStr"/>
      <c r="D54" s="10" t="inlineStr">
        <is>
          <t>Work triangle at the back, open to living. Not a 30 ft strip on the front.</t>
        </is>
      </c>
    </row>
    <row r="55">
      <c r="A55" s="8" t="inlineStr">
        <is>
          <t>Island?</t>
        </is>
      </c>
      <c r="B55" s="9" t="inlineStr">
        <is>
          <t>N</t>
        </is>
      </c>
      <c r="C55" s="2" t="inlineStr"/>
      <c r="D55" s="10" t="inlineStr">
        <is>
          <t>Only if 42 in. aisles still fit. First run: no island (parked cabinets).</t>
        </is>
      </c>
    </row>
    <row r="56">
      <c r="A56" s="8" t="inlineStr">
        <is>
          <t>One cleanup sink?</t>
        </is>
      </c>
      <c r="B56" s="9" t="inlineStr">
        <is>
          <t>Y</t>
        </is>
      </c>
      <c r="C56" s="2" t="inlineStr"/>
      <c r="D56" s="10" t="inlineStr">
        <is>
          <t>One sink. Often on a window. Do not repeat Counter Top w Sink.</t>
        </is>
      </c>
    </row>
    <row r="57">
      <c r="A57" s="8" t="inlineStr">
        <is>
          <t>Invent a mud room?</t>
        </is>
      </c>
      <c r="B57" s="9" t="inlineStr">
        <is>
          <t>N</t>
        </is>
      </c>
      <c r="C57" s="2" t="inlineStr"/>
      <c r="D57" s="10" t="inlineStr">
        <is>
          <t>2410 rooms: laundry is the garage–kitchen room unless you design a mud.</t>
        </is>
      </c>
    </row>
    <row r="59" ht="22" customHeight="1">
      <c r="A59" s="7" t="inlineStr">
        <is>
          <t>H. ROOF  /  EAVE  (for elevations)</t>
        </is>
      </c>
    </row>
    <row r="60">
      <c r="A60" s="8" t="inlineStr">
        <is>
          <t>Roof shape</t>
        </is>
      </c>
      <c r="B60" s="9" t="inlineStr">
        <is>
          <t>Side gable</t>
        </is>
      </c>
      <c r="C60" s="2" t="inlineStr"/>
      <c r="D60" s="10" t="inlineStr">
        <is>
          <t>Colonial typical. Garage often a separate lower roof.</t>
        </is>
      </c>
    </row>
    <row r="61" ht="36" customHeight="1">
      <c r="A61" s="8" t="inlineStr">
        <is>
          <t>Pitch (rise per 12)</t>
        </is>
      </c>
      <c r="B61" s="13" t="n">
        <v>8</v>
      </c>
      <c r="C61" s="2" t="inlineStr">
        <is>
          <t>in</t>
        </is>
      </c>
      <c r="D61" s="37" t="inlineStr">
        <is>
          <t>Requested pitch, rise per 12. Colonial analog 8/12. If max height requires a lower pitch, the blue 'Pitch that fits max H' cell wins. I will draw that lower pitch.</t>
        </is>
      </c>
    </row>
    <row r="62">
      <c r="A62" s="8" t="inlineStr">
        <is>
          <t>Eave overhang (horizontal)</t>
        </is>
      </c>
      <c r="B62" s="13" t="n">
        <v>16</v>
      </c>
      <c r="C62" s="2" t="inlineStr">
        <is>
          <t>in</t>
        </is>
      </c>
      <c r="D62" s="10" t="inlineStr">
        <is>
          <t>Throws rain past the wall. Subfascia + fascia + gutter live here.</t>
        </is>
      </c>
    </row>
    <row r="63">
      <c r="A63" s="15" t="inlineStr">
        <is>
          <t>Pitch that fits max H</t>
        </is>
      </c>
      <c r="B63" s="38">
        <f>IF((HouseD/2+OverhangIn/12)&lt;=0,"n/a",ROUND((MaxH-FirstAboveGrade-Stories*FTF)*12/(HouseD/2+OverhangIn/12),1))</f>
        <v/>
      </c>
      <c r="C63" t="inlineStr">
        <is>
          <t>in / 12</t>
        </is>
      </c>
      <c r="D63" s="39" t="inlineStr">
        <is>
          <t>Max rise per 12 so ridge &lt;= max height. Side-gable run = D/2 + overhang. If this is less than requested pitch, I lower the pitch.</t>
        </is>
      </c>
    </row>
    <row r="64" ht="22" customHeight="1">
      <c r="A64" s="7" t="inlineStr">
        <is>
          <t>I. NOTES</t>
        </is>
      </c>
    </row>
    <row r="65" ht="36" customHeight="1">
      <c r="A65" s="15" t="inlineStr">
        <is>
          <t>Anything else the plan must obey</t>
        </is>
      </c>
      <c r="B65" s="16" t="inlineStr">
        <is>
          <t>Street door on the 40 ft house, not the garage party wall. Brick outside. Judge rooms in camera. Bobby has Revit until Robert says resume.</t>
        </is>
      </c>
      <c r="C65" s="34" t="n"/>
      <c r="D65" s="35" t="n"/>
    </row>
    <row r="66" ht="18" customHeight="1"/>
    <row r="67" ht="18" customHeight="1">
      <c r="A67" s="40" t="inlineStr">
        <is>
          <t>J. STACKED WALL  /  FLOOR-TO-FLOOR CHANGE</t>
        </is>
      </c>
    </row>
    <row r="68" ht="18" customHeight="1">
      <c r="A68" s="15" t="inlineStr">
        <is>
          <t>Template stacked wall FTF (as parked)</t>
        </is>
      </c>
      <c r="B68" s="41" t="n">
        <v>11</v>
      </c>
      <c r="C68" t="inlineStr">
        <is>
          <t>ft</t>
        </is>
      </c>
      <c r="D68" s="39" t="inlineStr">
        <is>
          <t>The warehouse two-story brick type was built for this story. First run = 11. Variable = basement.</t>
        </is>
      </c>
    </row>
    <row r="69">
      <c r="A69" s="15" t="inlineStr">
        <is>
          <t>Proposed 1ST to 2ND FTF</t>
        </is>
      </c>
      <c r="B69" s="42">
        <f>FTF</f>
        <v/>
      </c>
      <c r="C69" t="inlineStr">
        <is>
          <t>ft</t>
        </is>
      </c>
      <c r="D69" s="39" t="inlineStr">
        <is>
          <t>Same number as C. HOUSE row 27. Change the yellow cell in row 27, not here.</t>
        </is>
      </c>
    </row>
    <row r="70" ht="64" customHeight="1">
      <c r="A70" t="inlineStr">
        <is>
          <t>Stacked wall action</t>
        </is>
      </c>
      <c r="B70" s="38">
        <f>IF(ABS(B69-B68)&lt;0.01,"USE PARKED TYPE","DUPLICATE TYPE + EDIT 05_Stack")</f>
        <v/>
      </c>
      <c r="D70" s="39" t="inlineStr">
        <is>
          <t>If FTF changes: Duplicate the stacked type. Edit structure table so 1ST-story and 2ND-story basic walls match the new FTF. Variable stays the basement (leftover below GRADE). Do not only drag the instance top. Move levels with the stack. Park a couple-of-feet sample in the warehouse, then Copy into the house. Never Create Similar a stacked wall.</t>
        </is>
      </c>
    </row>
    <row r="71">
      <c r="A71" s="15" t="inlineStr">
        <is>
          <t>Variable component</t>
        </is>
      </c>
      <c r="B71" s="42" t="inlineStr">
        <is>
          <t>BASEMENT (type 1 CIP)</t>
        </is>
      </c>
      <c r="D71" s="39" t="inlineStr">
        <is>
          <t>Always. Robert: keep Variable the basement. It must not be the brick story.</t>
        </is>
      </c>
    </row>
    <row r="72" ht="32" customHeight="1">
      <c r="A72" t="inlineStr">
        <is>
          <t>Joist / plate note</t>
        </is>
      </c>
      <c r="B72" s="38">
        <f>Ceil1&amp;" ft ceiling + 2x12 + 3/4 ply -&gt; FTF "&amp;TEXT(FTF,"0.00")&amp;" ft"</f>
        <v/>
      </c>
      <c r="D72" s="39" t="inlineStr">
        <is>
          <t>Robert: 3/4 ply, 2x12 @ 16, sill 6x2, steel under bearing. FTF is not the same as ceiling height.</t>
        </is>
      </c>
    </row>
    <row r="73" ht="32" customHeight="1">
      <c r="A73" t="inlineStr">
        <is>
          <t>Roof pitch vs max H</t>
        </is>
      </c>
      <c r="B73" s="38">
        <f>IF(B63="n/a","n/a",IF(Pitch&lt;=B63,"PITCH OK","LOWER PITCH TO "&amp;TEXT(B63,"0.0")&amp;"/12"))</f>
        <v/>
      </c>
      <c r="D73" s="39" t="inlineStr">
        <is>
          <t>If LOWER: I draw the lower pitch so the peak stays under max height. Requested pitch stays in row 61 as what you wanted.</t>
        </is>
      </c>
    </row>
  </sheetData>
  <mergeCells count="12">
    <mergeCell ref="A1:D1"/>
    <mergeCell ref="A67:D67"/>
    <mergeCell ref="A42:F42"/>
    <mergeCell ref="A8:F8"/>
    <mergeCell ref="A34:F34"/>
    <mergeCell ref="A18:F18"/>
    <mergeCell ref="B65:D65"/>
    <mergeCell ref="A48:F48"/>
    <mergeCell ref="A3:F3"/>
    <mergeCell ref="A53:F53"/>
    <mergeCell ref="A64:F64"/>
    <mergeCell ref="A59:F59"/>
  </mergeCells>
  <conditionalFormatting sqref="B70">
    <cfRule type="expression" priority="1" dxfId="0">
      <formula>ISNUMBER(SEARCH("DUPLICATE",B70))</formula>
    </cfRule>
    <cfRule type="expression" priority="2" dxfId="1">
      <formula>ISNUMBER(SEARCH("USE PARKED",B70))</formula>
    </cfRule>
  </conditionalFormatting>
  <conditionalFormatting sqref="B73">
    <cfRule type="expression" priority="3" dxfId="0">
      <formula>ISNUMBER(SEARCH("LOWER",B73))</formula>
    </cfRule>
    <cfRule type="expression" priority="4" dxfId="1">
      <formula>ISNUMBER(SEARCH("OK",B73))</formula>
    </cfRule>
  </conditionalFormatting>
  <dataValidations count="8">
    <dataValidation sqref="B30 B39 B40 B46 B54 B55 B56 B57" showDropDown="0" showInputMessage="0" showErrorMessage="0" allowBlank="0" errorTitle="List" error="Pick from the list" type="list">
      <formula1>"Y,N"</formula1>
    </dataValidation>
    <dataValidation sqref="B5" showDropDown="0" showInputMessage="0" showErrorMessage="0" allowBlank="1" errorTitle="List" error="Pick from the list" type="list">
      <formula1>"NY,NJ,MI,other"</formula1>
    </dataValidation>
    <dataValidation sqref="B43" showDropDown="0" showInputMessage="0" showErrorMessage="0" allowBlank="0" errorTitle="List" error="Pick from the list" type="list">
      <formula1>"1ST,2ND"</formula1>
    </dataValidation>
    <dataValidation sqref="B49" showDropDown="0" showInputMessage="0" showErrorMessage="0" allowBlank="1" errorTitle="List" error="Pick from the list" type="list">
      <formula1>"L with landing,U / switchback,Straight,Winder L,None"</formula1>
    </dataValidation>
    <dataValidation sqref="B35" showDropDown="0" showInputMessage="0" showErrorMessage="0" allowBlank="0" errorTitle="List" error="Pick from the list" type="list">
      <formula1>"0,1,2,3"</formula1>
    </dataValidation>
    <dataValidation sqref="B38" showDropDown="0" showInputMessage="0" showErrorMessage="0" allowBlank="1" errorTitle="List" error="Pick from the list" type="list">
      <formula1>"16 ft,9 ft + 9 ft,9 ft,none"</formula1>
    </dataValidation>
    <dataValidation sqref="B60" showDropDown="0" showInputMessage="0" showErrorMessage="0" allowBlank="1" errorTitle="List" error="Pick from the list" type="list">
      <formula1>"Side gable,Front gable,Hip,Gable + hip garage"</formula1>
    </dataValidation>
    <dataValidation sqref="B24" showDropDown="0" showInputMessage="0" showErrorMessage="0" allowBlank="1" errorTitle="List" error="Pick from the list" type="list">
      <formula1>"Full basement + garage trench,Crawl,Slab,Walkout basement"</formula1>
    </dataValidation>
  </dataValidations>
  <pageMargins left="0.75" right="0.75" top="1" bottom="1" header="0.5" footer="0.5"/>
  <pageSetup orientation="landscape" fitToHeight="2" fitToWidth="1"/>
  <headerFooter>
    <oddHeader>&amp;LHouse program — 01 Ask</oddHeader>
    <oddFooter>&amp;RYellow = input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70AD47"/>
    <outlinePr summaryBelow="1" summaryRight="1"/>
    <pageSetUpPr fitToPage="1"/>
  </sheetPr>
  <dimension ref="A1:I3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22" customWidth="1" min="2" max="2"/>
    <col width="12" customWidth="1" min="3" max="3"/>
    <col width="16" customWidth="1" min="4" max="4"/>
    <col width="16" customWidth="1" min="5" max="5"/>
    <col width="10" customWidth="1" min="6" max="6"/>
    <col width="16" customWidth="1" min="7" max="7"/>
    <col width="62" customWidth="1" min="8" max="8"/>
    <col width="32" customWidth="1" min="9" max="9"/>
  </cols>
  <sheetData>
    <row r="1" ht="28" customHeight="1">
      <c r="A1" s="17" t="inlineStr">
        <is>
          <t>02  ROOMS  —  interior sizes   ·   SF = W × D × Count   ·   only Include = Y counts   ·   walls are added on 03 and 04, not in this column</t>
        </is>
      </c>
    </row>
    <row r="2" ht="32" customHeight="1">
      <c r="A2" s="2" t="inlineStr">
        <is>
          <t>Type interior CLEAR sizes in feet. Exterior brick overalls live on 01_Ask. A 14×16 bedroom is 224 sf net; the house overall is larger because exterior and interior walls occupy plan area.</t>
        </is>
      </c>
    </row>
    <row r="4" ht="24" customHeight="1">
      <c r="A4" s="18" t="inlineStr">
        <is>
          <t>Include</t>
        </is>
      </c>
      <c r="B4" s="18" t="inlineStr">
        <is>
          <t>Room</t>
        </is>
      </c>
      <c r="C4" s="18" t="inlineStr">
        <is>
          <t>Floor</t>
        </is>
      </c>
      <c r="D4" s="18" t="inlineStr">
        <is>
          <t>Interior W (ft)</t>
        </is>
      </c>
      <c r="E4" s="18" t="inlineStr">
        <is>
          <t>Interior D (ft)</t>
        </is>
      </c>
      <c r="F4" s="18" t="inlineStr">
        <is>
          <t>Count</t>
        </is>
      </c>
      <c r="G4" s="18" t="inlineStr">
        <is>
          <t>SF (interior)</t>
        </is>
      </c>
      <c r="H4" s="18" t="inlineStr">
        <is>
          <t>Path / notes</t>
        </is>
      </c>
      <c r="I4" s="18" t="inlineStr">
        <is>
          <t>Typical band</t>
        </is>
      </c>
    </row>
    <row r="5" ht="32" customHeight="1">
      <c r="A5" s="9" t="inlineStr">
        <is>
          <t>Y</t>
        </is>
      </c>
      <c r="B5" s="19" t="inlineStr">
        <is>
          <t>FOYER</t>
        </is>
      </c>
      <c r="C5" s="9" t="inlineStr">
        <is>
          <t>1ST</t>
        </is>
      </c>
      <c r="D5" s="11" t="n">
        <v>8</v>
      </c>
      <c r="E5" s="11" t="n">
        <v>12</v>
      </c>
      <c r="F5" s="9" t="n">
        <v>1</v>
      </c>
      <c r="G5" s="20">
        <f>IF(OR(A5&lt;&gt;"Y",D5="",E5=""),0,D5*E5*IF(F5="",1,F5))</f>
        <v/>
      </c>
      <c r="H5" s="21" t="inlineStr">
        <is>
          <t>Guest path. Street door. 6×8–8×12. Stair and powder off this.</t>
        </is>
      </c>
      <c r="I5" s="22" t="inlineStr">
        <is>
          <t>6×8 to 8×12</t>
        </is>
      </c>
    </row>
    <row r="6" ht="32" customHeight="1">
      <c r="A6" s="9" t="inlineStr">
        <is>
          <t>Y</t>
        </is>
      </c>
      <c r="B6" s="23" t="inlineStr">
        <is>
          <t>POWDER</t>
        </is>
      </c>
      <c r="C6" s="9" t="inlineStr">
        <is>
          <t>1ST</t>
        </is>
      </c>
      <c r="D6" s="11" t="n">
        <v>5</v>
      </c>
      <c r="E6" s="11" t="n">
        <v>5</v>
      </c>
      <c r="F6" s="9" t="n">
        <v>1</v>
      </c>
      <c r="G6" s="20">
        <f>IF(OR(A6&lt;&gt;"Y",D6="",E6=""),0,D6*E6*IF(F6="",1,F6))</f>
        <v/>
      </c>
      <c r="H6" s="24" t="inlineStr">
        <is>
          <t>Off foyer hall, not kitchen. Toilet out of door sightline.</t>
        </is>
      </c>
      <c r="I6" s="25" t="inlineStr">
        <is>
          <t>3×6 to 5×5</t>
        </is>
      </c>
    </row>
    <row r="7" ht="32" customHeight="1">
      <c r="A7" s="9" t="inlineStr">
        <is>
          <t>Y</t>
        </is>
      </c>
      <c r="B7" s="19" t="inlineStr">
        <is>
          <t>STAIR WELL</t>
        </is>
      </c>
      <c r="C7" s="9" t="inlineStr">
        <is>
          <t>1ST</t>
        </is>
      </c>
      <c r="D7" s="11" t="n">
        <v>8</v>
      </c>
      <c r="E7" s="11" t="n">
        <v>17</v>
      </c>
      <c r="F7" s="9" t="n">
        <v>1</v>
      </c>
      <c r="G7" s="20">
        <f>IF(OR(A7&lt;&gt;"Y",D7="",E7=""),0,D7*E7*IF(F7="",1,F7))</f>
        <v/>
      </c>
      <c r="H7" s="21" t="inlineStr">
        <is>
          <t>L / well. 11 ft rise cannot fit a 12×8 leftover. Lands on 2ND hall.</t>
        </is>
      </c>
      <c r="I7" s="22" t="inlineStr">
        <is>
          <t>L box ~10'-8" at 4 ft stair</t>
        </is>
      </c>
    </row>
    <row r="8" ht="32" customHeight="1">
      <c r="A8" s="9" t="inlineStr">
        <is>
          <t>Y</t>
        </is>
      </c>
      <c r="B8" s="23" t="inlineStr">
        <is>
          <t>LAUNDRY</t>
        </is>
      </c>
      <c r="C8" s="9" t="inlineStr">
        <is>
          <t>1ST</t>
        </is>
      </c>
      <c r="D8" s="11" t="n">
        <v>8</v>
      </c>
      <c r="E8" s="11" t="n">
        <v>10</v>
      </c>
      <c r="F8" s="9" t="n">
        <v>1</v>
      </c>
      <c r="G8" s="20">
        <f>IF(OR(A8&lt;&gt;"Y",D8="",E8=""),0,D8*E8*IF(F8="",1,F8))</f>
        <v/>
      </c>
      <c r="H8" s="24" t="inlineStr">
        <is>
          <t>Grocery path. Garage man-door → laundry → kitchen. Tile. Not a mud unless designed.</t>
        </is>
      </c>
      <c r="I8" s="25" t="inlineStr">
        <is>
          <t>6×8 to 8×10</t>
        </is>
      </c>
    </row>
    <row r="9" ht="32" customHeight="1">
      <c r="A9" s="9" t="inlineStr">
        <is>
          <t>Y</t>
        </is>
      </c>
      <c r="B9" s="19" t="inlineStr">
        <is>
          <t>KITCHEN</t>
        </is>
      </c>
      <c r="C9" s="9" t="inlineStr">
        <is>
          <t>1ST</t>
        </is>
      </c>
      <c r="D9" s="11" t="n">
        <v>18</v>
      </c>
      <c r="E9" s="11" t="n">
        <v>10</v>
      </c>
      <c r="F9" s="9" t="n">
        <v>1</v>
      </c>
      <c r="G9" s="20">
        <f>IF(OR(A9&lt;&gt;"Y",D9="",E9=""),0,D9*E9*IF(F9="",1,F9))</f>
        <v/>
      </c>
      <c r="H9" s="21" t="inlineStr">
        <is>
          <t>Rear. One sink. 42 in. aisle. Open to living.</t>
        </is>
      </c>
      <c r="I9" s="22" t="inlineStr">
        <is>
          <t>12×14 to 14×16 (this run 18×10 rear strip)</t>
        </is>
      </c>
    </row>
    <row r="10" ht="32" customHeight="1">
      <c r="A10" s="9" t="inlineStr">
        <is>
          <t>Y</t>
        </is>
      </c>
      <c r="B10" s="23" t="inlineStr">
        <is>
          <t>LIVING / GREAT</t>
        </is>
      </c>
      <c r="C10" s="9" t="inlineStr">
        <is>
          <t>1ST</t>
        </is>
      </c>
      <c r="D10" s="11" t="n">
        <v>22</v>
      </c>
      <c r="E10" s="11" t="n">
        <v>20</v>
      </c>
      <c r="F10" s="9" t="n">
        <v>1</v>
      </c>
      <c r="G10" s="20">
        <f>IF(OR(A10&lt;&gt;"Y",D10="",E10=""),0,D10*E10*IF(F10="",1,F10))</f>
        <v/>
      </c>
      <c r="H10" s="24" t="inlineStr">
        <is>
          <t>Open to kitchen at back. Oak.</t>
        </is>
      </c>
      <c r="I10" s="25" t="inlineStr">
        <is>
          <t>remaining 1ST plate</t>
        </is>
      </c>
    </row>
    <row r="11" ht="32" customHeight="1">
      <c r="A11" s="9" t="inlineStr">
        <is>
          <t>N</t>
        </is>
      </c>
      <c r="B11" s="19" t="inlineStr">
        <is>
          <t>DINING</t>
        </is>
      </c>
      <c r="C11" s="9" t="inlineStr">
        <is>
          <t>1ST</t>
        </is>
      </c>
      <c r="D11" s="11" t="n">
        <v>12</v>
      </c>
      <c r="E11" s="11" t="n">
        <v>12</v>
      </c>
      <c r="F11" s="9" t="n">
        <v>1</v>
      </c>
      <c r="G11" s="20">
        <f>IF(OR(A11&lt;&gt;"Y",D11="",E11=""),0,D11*E11*IF(F11="",1,F11))</f>
        <v/>
      </c>
      <c r="H11" s="21" t="inlineStr">
        <is>
          <t>Optional. Many colonials eat dining into great.</t>
        </is>
      </c>
      <c r="I11" s="22" t="inlineStr">
        <is>
          <t>10×12 to 12×14</t>
        </is>
      </c>
    </row>
    <row r="12" ht="32" customHeight="1">
      <c r="A12" s="9" t="inlineStr">
        <is>
          <t>N</t>
        </is>
      </c>
      <c r="B12" s="23" t="inlineStr">
        <is>
          <t>MUD</t>
        </is>
      </c>
      <c r="C12" s="9" t="inlineStr">
        <is>
          <t>1ST</t>
        </is>
      </c>
      <c r="D12" s="11" t="n">
        <v>6</v>
      </c>
      <c r="E12" s="11" t="n">
        <v>8</v>
      </c>
      <c r="F12" s="9" t="n">
        <v>1</v>
      </c>
      <c r="G12" s="20">
        <f>IF(OR(A12&lt;&gt;"Y",D12="",E12=""),0,D12*E12*IF(F12="",1,F12))</f>
        <v/>
      </c>
      <c r="H12" s="24" t="inlineStr">
        <is>
          <t>Leave N unless Robert designs one. 2410 does not invent mud.</t>
        </is>
      </c>
      <c r="I12" s="25" t="inlineStr">
        <is>
          <t>only if designed</t>
        </is>
      </c>
    </row>
    <row r="13" ht="32" customHeight="1">
      <c r="A13" s="9" t="inlineStr">
        <is>
          <t>Y</t>
        </is>
      </c>
      <c r="B13" s="19" t="inlineStr">
        <is>
          <t>GARAGE</t>
        </is>
      </c>
      <c r="C13" s="9" t="inlineStr">
        <is>
          <t>GARAGE</t>
        </is>
      </c>
      <c r="D13" s="11" t="n">
        <v>36</v>
      </c>
      <c r="E13" s="11" t="n">
        <v>24</v>
      </c>
      <c r="F13" s="9" t="n">
        <v>1</v>
      </c>
      <c r="G13" s="20">
        <f>IF(OR(A13&lt;&gt;"Y",D13="",E13=""),0,D13*E13*IF(F13="",1,F13))</f>
        <v/>
      </c>
      <c r="H13" s="21" t="inlineStr">
        <is>
          <t>2-car. Door 16 ft or 9+9 to street. Unconditioned unless Include garage = Y.</t>
        </is>
      </c>
      <c r="I13" s="22" t="inlineStr">
        <is>
          <t>20×20 min; this run 36×24</t>
        </is>
      </c>
    </row>
    <row r="14" ht="32" customHeight="1">
      <c r="A14" s="9" t="inlineStr">
        <is>
          <t>Y</t>
        </is>
      </c>
      <c r="B14" s="23" t="inlineStr">
        <is>
          <t>MASTER</t>
        </is>
      </c>
      <c r="C14" s="9" t="inlineStr">
        <is>
          <t>2ND</t>
        </is>
      </c>
      <c r="D14" s="11" t="n">
        <v>14</v>
      </c>
      <c r="E14" s="11" t="n">
        <v>16</v>
      </c>
      <c r="F14" s="9" t="n">
        <v>1</v>
      </c>
      <c r="G14" s="20">
        <f>IF(OR(A14&lt;&gt;"Y",D14="",E14=""),0,D14*E14*IF(F14="",1,F14))</f>
        <v/>
      </c>
      <c r="H14" s="24" t="inlineStr">
        <is>
          <t>Floor must match 01_Ask Master bedroom floor.</t>
        </is>
      </c>
      <c r="I14" s="25" t="inlineStr">
        <is>
          <t>12×14 to 16×18</t>
        </is>
      </c>
    </row>
    <row r="15" ht="32" customHeight="1">
      <c r="A15" s="9" t="inlineStr">
        <is>
          <t>Y</t>
        </is>
      </c>
      <c r="B15" s="19" t="inlineStr">
        <is>
          <t>MASTER BATH</t>
        </is>
      </c>
      <c r="C15" s="9" t="inlineStr">
        <is>
          <t>2ND</t>
        </is>
      </c>
      <c r="D15" s="11" t="n">
        <v>8</v>
      </c>
      <c r="E15" s="11" t="n">
        <v>10</v>
      </c>
      <c r="F15" s="9" t="n">
        <v>1</v>
      </c>
      <c r="G15" s="20">
        <f>IF(OR(A15&lt;&gt;"Y",D15="",E15=""),0,D15*E15*IF(F15="",1,F15))</f>
        <v/>
      </c>
      <c r="H15" s="21" t="inlineStr">
        <is>
          <t>Tile. Stack wet wall over powder/laundry if you can.</t>
        </is>
      </c>
      <c r="I15" s="22" t="inlineStr">
        <is>
          <t>separate tub/shower if analog 69313</t>
        </is>
      </c>
    </row>
    <row r="16" ht="32" customHeight="1">
      <c r="A16" s="9" t="inlineStr">
        <is>
          <t>Y</t>
        </is>
      </c>
      <c r="B16" s="23" t="inlineStr">
        <is>
          <t>WALK-IN</t>
        </is>
      </c>
      <c r="C16" s="9" t="inlineStr">
        <is>
          <t>2ND</t>
        </is>
      </c>
      <c r="D16" s="11" t="n">
        <v>6</v>
      </c>
      <c r="E16" s="11" t="n">
        <v>8</v>
      </c>
      <c r="F16" s="9" t="n">
        <v>1</v>
      </c>
      <c r="G16" s="20">
        <f>IF(OR(A16&lt;&gt;"Y",D16="",E16=""),0,D16*E16*IF(F16="",1,F16))</f>
        <v/>
      </c>
      <c r="H16" s="24" t="inlineStr">
        <is>
          <t>Off master.</t>
        </is>
      </c>
      <c r="I16" s="25" t="inlineStr">
        <is>
          <t>5×6 to 8×8</t>
        </is>
      </c>
    </row>
    <row r="17" ht="32" customHeight="1">
      <c r="A17" s="9" t="inlineStr">
        <is>
          <t>Y</t>
        </is>
      </c>
      <c r="B17" s="19" t="inlineStr">
        <is>
          <t>BR2</t>
        </is>
      </c>
      <c r="C17" s="9" t="inlineStr">
        <is>
          <t>2ND</t>
        </is>
      </c>
      <c r="D17" s="11" t="n">
        <v>12</v>
      </c>
      <c r="E17" s="11" t="n">
        <v>12</v>
      </c>
      <c r="F17" s="9" t="n">
        <v>1</v>
      </c>
      <c r="G17" s="20">
        <f>IF(OR(A17&lt;&gt;"Y",D17="",E17=""),0,D17*E17*IF(F17="",1,F17))</f>
        <v/>
      </c>
      <c r="H17" s="21" t="inlineStr"/>
      <c r="I17" s="22" t="inlineStr">
        <is>
          <t>10×11 to 12×14</t>
        </is>
      </c>
    </row>
    <row r="18" ht="32" customHeight="1">
      <c r="A18" s="9" t="inlineStr">
        <is>
          <t>Y</t>
        </is>
      </c>
      <c r="B18" s="23" t="inlineStr">
        <is>
          <t>BR3</t>
        </is>
      </c>
      <c r="C18" s="9" t="inlineStr">
        <is>
          <t>2ND</t>
        </is>
      </c>
      <c r="D18" s="11" t="n">
        <v>11</v>
      </c>
      <c r="E18" s="11" t="n">
        <v>12</v>
      </c>
      <c r="F18" s="9" t="n">
        <v>1</v>
      </c>
      <c r="G18" s="20">
        <f>IF(OR(A18&lt;&gt;"Y",D18="",E18=""),0,D18*E18*IF(F18="",1,F18))</f>
        <v/>
      </c>
      <c r="H18" s="24" t="inlineStr"/>
      <c r="I18" s="25" t="inlineStr">
        <is>
          <t>10×11 to 12×12</t>
        </is>
      </c>
    </row>
    <row r="19" ht="32" customHeight="1">
      <c r="A19" s="9" t="inlineStr">
        <is>
          <t>Y</t>
        </is>
      </c>
      <c r="B19" s="19" t="inlineStr">
        <is>
          <t>HALL BATH</t>
        </is>
      </c>
      <c r="C19" s="9" t="inlineStr">
        <is>
          <t>2ND</t>
        </is>
      </c>
      <c r="D19" s="11" t="n">
        <v>8</v>
      </c>
      <c r="E19" s="11" t="n">
        <v>5</v>
      </c>
      <c r="F19" s="9" t="n">
        <v>1</v>
      </c>
      <c r="G19" s="20">
        <f>IF(OR(A19&lt;&gt;"Y",D19="",E19=""),0,D19*E19*IF(F19="",1,F19))</f>
        <v/>
      </c>
      <c r="H19" s="21" t="inlineStr">
        <is>
          <t>5×8 typical. Tub on the 5 ft wall. Tile.</t>
        </is>
      </c>
      <c r="I19" s="22" t="inlineStr">
        <is>
          <t>5×8</t>
        </is>
      </c>
    </row>
    <row r="20" ht="32" customHeight="1">
      <c r="A20" s="9" t="inlineStr">
        <is>
          <t>Y</t>
        </is>
      </c>
      <c r="B20" s="23" t="inlineStr">
        <is>
          <t>HALL</t>
        </is>
      </c>
      <c r="C20" s="9" t="inlineStr">
        <is>
          <t>2ND</t>
        </is>
      </c>
      <c r="D20" s="11" t="n">
        <v>4</v>
      </c>
      <c r="E20" s="11" t="n">
        <v>16</v>
      </c>
      <c r="F20" s="9" t="n">
        <v>1</v>
      </c>
      <c r="G20" s="20">
        <f>IF(OR(A20&lt;&gt;"Y",D20="",E20=""),0,D20*E20*IF(F20="",1,F20))</f>
        <v/>
      </c>
      <c r="H20" s="24" t="inlineStr">
        <is>
          <t>Central hall from stair. Do not land stair in a bedroom.</t>
        </is>
      </c>
      <c r="I20" s="25" t="inlineStr">
        <is>
          <t>3×12 to 4×18</t>
        </is>
      </c>
    </row>
    <row r="21" ht="32" customHeight="1">
      <c r="A21" s="9" t="inlineStr">
        <is>
          <t>Y</t>
        </is>
      </c>
      <c r="B21" s="19" t="inlineStr">
        <is>
          <t>BR4 / FLEX</t>
        </is>
      </c>
      <c r="C21" s="9" t="inlineStr">
        <is>
          <t>2ND</t>
        </is>
      </c>
      <c r="D21" s="11" t="n">
        <v>11</v>
      </c>
      <c r="E21" s="11" t="n">
        <v>11</v>
      </c>
      <c r="F21" s="9" t="n">
        <v>1</v>
      </c>
      <c r="G21" s="20">
        <f>IF(OR(A21&lt;&gt;"Y",D21="",E21=""),0,D21*E21*IF(F21="",1,F21))</f>
        <v/>
      </c>
      <c r="H21" s="21" t="inlineStr">
        <is>
          <t>Set Include = N if only 3 bedrooms.</t>
        </is>
      </c>
      <c r="I21" s="22" t="inlineStr">
        <is>
          <t>optional</t>
        </is>
      </c>
    </row>
    <row r="22" ht="32" customHeight="1">
      <c r="A22" s="9" t="inlineStr">
        <is>
          <t>N</t>
        </is>
      </c>
      <c r="B22" s="23" t="inlineStr">
        <is>
          <t>OFFICE / STUDY</t>
        </is>
      </c>
      <c r="C22" s="9" t="inlineStr">
        <is>
          <t>1ST</t>
        </is>
      </c>
      <c r="D22" s="11" t="n">
        <v>11</v>
      </c>
      <c r="E22" s="11" t="n">
        <v>12</v>
      </c>
      <c r="F22" s="9" t="n">
        <v>1</v>
      </c>
      <c r="G22" s="20">
        <f>IF(OR(A22&lt;&gt;"Y",D22="",E22=""),0,D22*E22*IF(F22="",1,F22))</f>
        <v/>
      </c>
      <c r="H22" s="24" t="inlineStr">
        <is>
          <t>Front parlor analog (69313 den).</t>
        </is>
      </c>
      <c r="I22" s="25" t="inlineStr">
        <is>
          <t>11×11 to 12×13</t>
        </is>
      </c>
    </row>
    <row r="23" ht="32" customHeight="1">
      <c r="A23" s="9" t="inlineStr">
        <is>
          <t>N</t>
        </is>
      </c>
      <c r="B23" s="19" t="inlineStr">
        <is>
          <t>BASEMENT REC</t>
        </is>
      </c>
      <c r="C23" s="9" t="inlineStr">
        <is>
          <t>BSMT</t>
        </is>
      </c>
      <c r="D23" s="11" t="n">
        <v>20</v>
      </c>
      <c r="E23" s="11" t="n">
        <v>24</v>
      </c>
      <c r="F23" s="9" t="n">
        <v>1</v>
      </c>
      <c r="G23" s="20">
        <f>IF(OR(A23&lt;&gt;"Y",D23="",E23=""),0,D23*E23*IF(F23="",1,F23))</f>
        <v/>
      </c>
      <c r="H23" s="21" t="inlineStr">
        <is>
          <t>Only if Count basement in SF = Y.</t>
        </is>
      </c>
      <c r="I23" s="22" t="inlineStr">
        <is>
          <t>unfinished vs rec</t>
        </is>
      </c>
    </row>
    <row r="24" ht="32" customHeight="1">
      <c r="A24" s="9" t="inlineStr">
        <is>
          <t>N</t>
        </is>
      </c>
      <c r="B24" s="23" t="inlineStr">
        <is>
          <t>MECH / STORAGE</t>
        </is>
      </c>
      <c r="C24" s="9" t="inlineStr">
        <is>
          <t>BSMT</t>
        </is>
      </c>
      <c r="D24" s="11" t="n">
        <v>10</v>
      </c>
      <c r="E24" s="11" t="n">
        <v>12</v>
      </c>
      <c r="F24" s="9" t="n">
        <v>1</v>
      </c>
      <c r="G24" s="20">
        <f>IF(OR(A24&lt;&gt;"Y",D24="",E24=""),0,D24*E24*IF(F24="",1,F24))</f>
        <v/>
      </c>
      <c r="H24" s="24" t="inlineStr"/>
      <c r="I24" s="25" t="inlineStr"/>
    </row>
    <row r="25">
      <c r="A25" s="9" t="inlineStr">
        <is>
          <t>N</t>
        </is>
      </c>
      <c r="B25" s="26" t="n"/>
      <c r="C25" s="9" t="n"/>
      <c r="D25" s="11" t="n"/>
      <c r="E25" s="11" t="n"/>
      <c r="F25" s="9" t="n"/>
      <c r="G25" s="20">
        <f>IF(OR(A25&lt;&gt;"Y",D25="",E25=""),0,D25*E25*IF(F25="",1,F25))</f>
        <v/>
      </c>
      <c r="H25" s="26" t="n"/>
      <c r="I25" s="26" t="n"/>
    </row>
    <row r="26">
      <c r="A26" s="9" t="inlineStr">
        <is>
          <t>N</t>
        </is>
      </c>
      <c r="B26" s="26" t="n"/>
      <c r="C26" s="9" t="n"/>
      <c r="D26" s="11" t="n"/>
      <c r="E26" s="11" t="n"/>
      <c r="F26" s="9" t="n"/>
      <c r="G26" s="20">
        <f>IF(OR(A26&lt;&gt;"Y",D26="",E26=""),0,D26*E26*IF(F26="",1,F26))</f>
        <v/>
      </c>
      <c r="H26" s="26" t="n"/>
      <c r="I26" s="26" t="n"/>
    </row>
    <row r="27">
      <c r="A27" s="9" t="inlineStr">
        <is>
          <t>N</t>
        </is>
      </c>
      <c r="B27" s="26" t="n"/>
      <c r="C27" s="9" t="n"/>
      <c r="D27" s="11" t="n"/>
      <c r="E27" s="11" t="n"/>
      <c r="F27" s="9" t="n"/>
      <c r="G27" s="20">
        <f>IF(OR(A27&lt;&gt;"Y",D27="",E27=""),0,D27*E27*IF(F27="",1,F27))</f>
        <v/>
      </c>
      <c r="H27" s="26" t="n"/>
      <c r="I27" s="26" t="n"/>
    </row>
    <row r="28">
      <c r="A28" s="9" t="inlineStr">
        <is>
          <t>N</t>
        </is>
      </c>
      <c r="B28" s="26" t="n"/>
      <c r="C28" s="9" t="n"/>
      <c r="D28" s="11" t="n"/>
      <c r="E28" s="11" t="n"/>
      <c r="F28" s="9" t="n"/>
      <c r="G28" s="20">
        <f>IF(OR(A28&lt;&gt;"Y",D28="",E28=""),0,D28*E28*IF(F28="",1,F28))</f>
        <v/>
      </c>
      <c r="H28" s="26" t="n"/>
      <c r="I28" s="26" t="n"/>
    </row>
    <row r="29">
      <c r="A29" s="9" t="inlineStr">
        <is>
          <t>N</t>
        </is>
      </c>
      <c r="B29" s="26" t="n"/>
      <c r="C29" s="9" t="n"/>
      <c r="D29" s="11" t="n"/>
      <c r="E29" s="11" t="n"/>
      <c r="F29" s="9" t="n"/>
      <c r="G29" s="20">
        <f>IF(OR(A29&lt;&gt;"Y",D29="",E29=""),0,D29*E29*IF(F29="",1,F29))</f>
        <v/>
      </c>
      <c r="H29" s="26" t="n"/>
      <c r="I29" s="26" t="n"/>
    </row>
    <row r="30">
      <c r="A30" s="9" t="inlineStr">
        <is>
          <t>N</t>
        </is>
      </c>
      <c r="B30" s="26" t="n"/>
      <c r="C30" s="9" t="n"/>
      <c r="D30" s="11" t="n"/>
      <c r="E30" s="11" t="n"/>
      <c r="F30" s="9" t="n"/>
      <c r="G30" s="20">
        <f>IF(OR(A30&lt;&gt;"Y",D30="",E30=""),0,D30*E30*IF(F30="",1,F30))</f>
        <v/>
      </c>
      <c r="H30" s="26" t="n"/>
      <c r="I30" s="26" t="n"/>
    </row>
    <row r="31">
      <c r="A31" s="9" t="inlineStr">
        <is>
          <t>N</t>
        </is>
      </c>
      <c r="B31" s="26" t="n"/>
      <c r="C31" s="9" t="n"/>
      <c r="D31" s="11" t="n"/>
      <c r="E31" s="11" t="n"/>
      <c r="F31" s="9" t="n"/>
      <c r="G31" s="20">
        <f>IF(OR(A31&lt;&gt;"Y",D31="",E31=""),0,D31*E31*IF(F31="",1,F31))</f>
        <v/>
      </c>
      <c r="H31" s="26" t="n"/>
      <c r="I31" s="26" t="n"/>
    </row>
    <row r="32">
      <c r="A32" s="9" t="inlineStr">
        <is>
          <t>N</t>
        </is>
      </c>
      <c r="B32" s="26" t="n"/>
      <c r="C32" s="9" t="n"/>
      <c r="D32" s="11" t="n"/>
      <c r="E32" s="11" t="n"/>
      <c r="F32" s="9" t="n"/>
      <c r="G32" s="20">
        <f>IF(OR(A32&lt;&gt;"Y",D32="",E32=""),0,D32*E32*IF(F32="",1,F32))</f>
        <v/>
      </c>
      <c r="H32" s="26" t="n"/>
      <c r="I32" s="26" t="n"/>
    </row>
    <row r="34">
      <c r="B34" s="27" t="inlineStr">
        <is>
          <t>NET rooms on 1ST (no garage)</t>
        </is>
      </c>
      <c r="G34" s="20">
        <f>SUMIFS(G5:G32,A5:A32,"Y",C5:C32,"1ST")</f>
        <v/>
      </c>
    </row>
    <row r="35">
      <c r="B35" s="27" t="inlineStr">
        <is>
          <t>NET rooms on 2ND</t>
        </is>
      </c>
      <c r="G35" s="20">
        <f>SUMIFS(G5:G32,A5:A32,"Y",C5:C32,"2ND")</f>
        <v/>
      </c>
    </row>
    <row r="36">
      <c r="B36" s="27" t="inlineStr">
        <is>
          <t>NET garage (interior listed)</t>
        </is>
      </c>
      <c r="G36" s="20">
        <f>SUMIFS(G5:G32,A5:A32,"Y",C5:C32,"GARAGE")</f>
        <v/>
      </c>
    </row>
    <row r="37">
      <c r="B37" s="27" t="inlineStr">
        <is>
          <t>NET basement listed</t>
        </is>
      </c>
      <c r="G37" s="20">
        <f>SUMIFS(G5:G32,A5:A32,"Y",C5:C32,"BSMT")</f>
        <v/>
      </c>
    </row>
    <row r="39">
      <c r="B39" s="27" t="inlineStr">
        <is>
          <t>Master floor as listed (must match 01_Ask)</t>
        </is>
      </c>
      <c r="G39" s="28">
        <f>IFERROR(INDEX(C5:C32,MATCH("MASTER",B5:B32,0)),"")</f>
        <v/>
      </c>
    </row>
  </sheetData>
  <mergeCells count="2">
    <mergeCell ref="A1:I1"/>
    <mergeCell ref="A2:I2"/>
  </mergeCells>
  <dataValidations count="2">
    <dataValidation sqref="A5 A6 A7 A8 A9 A10 A11 A12 A13 A14 A15 A16 A17 A18 A19 A20 A21 A22 A23 A24 A25 A26 A27 A28 A29 A30 A31 A32" showDropDown="0" showInputMessage="0" showErrorMessage="0" allowBlank="0" type="list">
      <formula1>"Y,N"</formula1>
    </dataValidation>
    <dataValidation sqref="C5 C6 C7 C8 C9 C10 C11 C12 C13 C14 C15 C16 C17 C18 C19 C20 C21 C22 C23 C24 C25 C26 C27 C28 C29 C30 C31 C32" showDropDown="0" showInputMessage="0" showErrorMessage="0" allowBlank="0" type="list">
      <formula1>"1ST,2ND,GARAGE,BSMT"</formula1>
    </dataValidation>
  </dataValidations>
  <pageMargins left="0.75" right="0.75" top="1" bottom="1" header="0.5" footer="0.5"/>
  <pageSetup orientation="landscape" fitToHeight="1" fitToWidth="1"/>
</worksheet>
</file>

<file path=xl/worksheets/sheet4.xml><?xml version="1.0" encoding="utf-8"?>
<worksheet xmlns="http://schemas.openxmlformats.org/spreadsheetml/2006/main">
  <sheetPr>
    <tabColor rgb="00C65911"/>
    <outlinePr summaryBelow="1" summaryRight="1"/>
    <pageSetUpPr fitToPage="1"/>
  </sheetPr>
  <dimension ref="A1:G4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44" customWidth="1" min="2" max="2"/>
    <col width="12" customWidth="1" min="3" max="3"/>
    <col width="16" customWidth="1" min="4" max="4"/>
    <col width="16" customWidth="1" min="5" max="5"/>
    <col width="16" customWidth="1" min="6" max="6"/>
    <col width="42" customWidth="1" min="7" max="7"/>
  </cols>
  <sheetData>
    <row r="1" ht="26" customHeight="1">
      <c r="A1" s="29" t="inlineStr">
        <is>
          <t>03  WALLS  —  wall footprints ADD to the program   ·   they are not free floor</t>
        </is>
      </c>
    </row>
    <row r="2" ht="32" customHeight="1">
      <c r="A2" s="2" t="inlineStr">
        <is>
          <t>Exterior overalls are to the outside of brick, so Gross = W×D already contains the exterior wall. Interior partitions still eat net room area. List every interior 2x4 you know; leftovers show up as Unassigned on 04_Area.</t>
        </is>
      </c>
    </row>
    <row r="4" ht="22" customHeight="1">
      <c r="A4" s="7" t="inlineStr">
        <is>
          <t>A. EXTERIOR WALL FOOTPRINT  (formula from 01_Ask — do not type)</t>
        </is>
      </c>
    </row>
    <row r="5">
      <c r="A5" s="6" t="inlineStr">
        <is>
          <t>Item</t>
        </is>
      </c>
      <c r="B5" s="6" t="inlineStr">
        <is>
          <t>Value</t>
        </is>
      </c>
      <c r="C5" s="6" t="inlineStr">
        <is>
          <t>Unit</t>
        </is>
      </c>
      <c r="D5" s="6" t="inlineStr">
        <is>
          <t>Formula / note</t>
        </is>
      </c>
    </row>
    <row r="6">
      <c r="A6" s="15" t="inlineStr">
        <is>
          <t>House W (brick)</t>
        </is>
      </c>
      <c r="B6" s="30">
        <f>HouseW</f>
        <v/>
      </c>
      <c r="C6" s="2" t="inlineStr">
        <is>
          <t>ft</t>
        </is>
      </c>
      <c r="D6" s="2" t="inlineStr">
        <is>
          <t>01_Ask proposed width</t>
        </is>
      </c>
    </row>
    <row r="7">
      <c r="A7" s="15" t="inlineStr">
        <is>
          <t>House D (brick)</t>
        </is>
      </c>
      <c r="B7" s="30">
        <f>HouseD</f>
        <v/>
      </c>
      <c r="C7" s="2" t="inlineStr">
        <is>
          <t>ft</t>
        </is>
      </c>
      <c r="D7" s="2" t="inlineStr">
        <is>
          <t>01_Ask proposed depth</t>
        </is>
      </c>
    </row>
    <row r="8">
      <c r="A8" s="15" t="inlineStr">
        <is>
          <t>Exterior thickness t</t>
        </is>
      </c>
      <c r="B8" s="30">
        <f>ExtThk</f>
        <v/>
      </c>
      <c r="C8" s="2" t="inlineStr">
        <is>
          <t>ft</t>
        </is>
      </c>
      <c r="D8" s="2" t="inlineStr">
        <is>
          <t>01_Ask</t>
        </is>
      </c>
    </row>
    <row r="9">
      <c r="A9" s="15" t="inlineStr">
        <is>
          <t>Interior thickness t_i</t>
        </is>
      </c>
      <c r="B9" s="30">
        <f>IntThk</f>
        <v/>
      </c>
      <c r="C9" s="2" t="inlineStr">
        <is>
          <t>ft</t>
        </is>
      </c>
      <c r="D9" s="2" t="inlineStr">
        <is>
          <t>01_Ask</t>
        </is>
      </c>
    </row>
    <row r="10">
      <c r="A10" s="15" t="inlineStr">
        <is>
          <t>Gross 1ST plate (to brick)</t>
        </is>
      </c>
      <c r="B10" s="20">
        <f>HouseW*HouseD</f>
        <v/>
      </c>
      <c r="C10" s="2" t="inlineStr">
        <is>
          <t>sf</t>
        </is>
      </c>
      <c r="D10" s="2" t="inlineStr">
        <is>
          <t>Includes exterior walls. 40×32 = 1,280.</t>
        </is>
      </c>
    </row>
    <row r="11">
      <c r="A11" s="15" t="inlineStr">
        <is>
          <t>Gross 2ND plate</t>
        </is>
      </c>
      <c r="B11" s="20">
        <f>IF(Stories&gt;=2,HouseW*HouseD,0)</f>
        <v/>
      </c>
      <c r="C11" s="2" t="inlineStr">
        <is>
          <t>sf</t>
        </is>
      </c>
      <c r="D11" s="2" t="inlineStr">
        <is>
          <t>Same footprint if two-story.</t>
        </is>
      </c>
    </row>
    <row r="12">
      <c r="A12" s="15" t="inlineStr">
        <is>
          <t>Inside of exterior wall, 1ST</t>
        </is>
      </c>
      <c r="B12" s="20">
        <f>(HouseW-2*ExtThk)*(HouseD-2*ExtThk)</f>
        <v/>
      </c>
      <c r="C12" s="2" t="inlineStr">
        <is>
          <t>sf</t>
        </is>
      </c>
      <c r="D12" s="2" t="inlineStr">
        <is>
          <t>Clear rectangle inside brick/GWB.</t>
        </is>
      </c>
    </row>
    <row r="13">
      <c r="A13" s="15" t="inlineStr">
        <is>
          <t>EXTERIOR wall footprint per floor</t>
        </is>
      </c>
      <c r="B13" s="20">
        <f>Gross1ST-Clear1ST</f>
        <v/>
      </c>
      <c r="C13" s="2" t="inlineStr">
        <is>
          <t>sf</t>
        </is>
      </c>
      <c r="D13" s="2" t="inlineStr">
        <is>
          <t>2t(W+D)−4t². This is why walls add SF vs a room-only total.</t>
        </is>
      </c>
    </row>
    <row r="14">
      <c r="A14" s="15" t="inlineStr">
        <is>
          <t>Garage gross (to exterior)</t>
        </is>
      </c>
      <c r="B14" s="20">
        <f>GarW*GarD</f>
        <v/>
      </c>
      <c r="C14" s="2" t="inlineStr">
        <is>
          <t>sf</t>
        </is>
      </c>
      <c r="D14" s="2" t="inlineStr">
        <is>
          <t>36×24 = 864.</t>
        </is>
      </c>
    </row>
    <row r="15">
      <c r="A15" s="15" t="inlineStr">
        <is>
          <t>Street overall W (house+garage if attached)</t>
        </is>
      </c>
      <c r="B15" s="30">
        <f>IF(GarAttached="Y",HouseW+GarW,HouseW)</f>
        <v/>
      </c>
      <c r="C15" s="2" t="inlineStr">
        <is>
          <t>ft</t>
        </is>
      </c>
      <c r="D15" s="2" t="inlineStr">
        <is>
          <t>First run 76'-0". Even inches.</t>
        </is>
      </c>
    </row>
    <row r="17" ht="22" customHeight="1">
      <c r="A17" s="7" t="inlineStr">
        <is>
          <t>B. INTERIOR PARTITIONS  —  yellow = length of each 2x4  ·  SF = length × interior thickness</t>
        </is>
      </c>
    </row>
    <row r="18">
      <c r="A18" s="18" t="inlineStr">
        <is>
          <t>Include</t>
        </is>
      </c>
      <c r="B18" s="18" t="inlineStr">
        <is>
          <t>Wall / run</t>
        </is>
      </c>
      <c r="C18" s="18" t="inlineStr">
        <is>
          <t>Floor</t>
        </is>
      </c>
      <c r="D18" s="18" t="inlineStr">
        <is>
          <t>Length (ft)</t>
        </is>
      </c>
      <c r="E18" s="18" t="inlineStr">
        <is>
          <t>Thickness (ft)</t>
        </is>
      </c>
      <c r="F18" s="18" t="inlineStr">
        <is>
          <t>SF footprint</t>
        </is>
      </c>
      <c r="G18" s="18" t="inlineStr">
        <is>
          <t>Notes</t>
        </is>
      </c>
    </row>
    <row r="19">
      <c r="A19" s="9" t="inlineStr">
        <is>
          <t>Y</t>
        </is>
      </c>
      <c r="B19" s="26" t="inlineStr">
        <is>
          <t>Foyer/laundry | living (x=8, y=0–22)</t>
        </is>
      </c>
      <c r="C19" s="9" t="inlineStr">
        <is>
          <t>1ST</t>
        </is>
      </c>
      <c r="D19" s="11" t="n">
        <v>22</v>
      </c>
      <c r="E19" s="31">
        <f>IF(A19&lt;&gt;"Y","",IntThk)</f>
        <v/>
      </c>
      <c r="F19" s="20">
        <f>IF(OR(A19&lt;&gt;"Y",D19=""),0,D19*E19)</f>
        <v/>
      </c>
      <c r="G19" s="22" t="inlineStr">
        <is>
          <t>1090901 analog</t>
        </is>
      </c>
    </row>
    <row r="20">
      <c r="A20" s="9" t="inlineStr">
        <is>
          <t>Y</t>
        </is>
      </c>
      <c r="B20" s="26" t="inlineStr">
        <is>
          <t>Foyer | laundry (y=12, x=0–8)</t>
        </is>
      </c>
      <c r="C20" s="9" t="inlineStr">
        <is>
          <t>1ST</t>
        </is>
      </c>
      <c r="D20" s="11" t="n">
        <v>8</v>
      </c>
      <c r="E20" s="31">
        <f>IF(A20&lt;&gt;"Y","",IntThk)</f>
        <v/>
      </c>
      <c r="F20" s="20">
        <f>IF(OR(A20&lt;&gt;"Y",D20=""),0,D20*E20)</f>
        <v/>
      </c>
      <c r="G20" s="22" t="inlineStr">
        <is>
          <t>1090902</t>
        </is>
      </c>
    </row>
    <row r="21">
      <c r="A21" s="9" t="inlineStr">
        <is>
          <t>Y</t>
        </is>
      </c>
      <c r="B21" s="26" t="inlineStr">
        <is>
          <t>Kitchen south (y=22, x=0–18)</t>
        </is>
      </c>
      <c r="C21" s="9" t="inlineStr">
        <is>
          <t>1ST</t>
        </is>
      </c>
      <c r="D21" s="11" t="n">
        <v>18</v>
      </c>
      <c r="E21" s="31">
        <f>IF(A21&lt;&gt;"Y","",IntThk)</f>
        <v/>
      </c>
      <c r="F21" s="20">
        <f>IF(OR(A21&lt;&gt;"Y",D21=""),0,D21*E21)</f>
        <v/>
      </c>
      <c r="G21" s="22" t="inlineStr">
        <is>
          <t>1090903</t>
        </is>
      </c>
    </row>
    <row r="22">
      <c r="A22" s="9" t="inlineStr">
        <is>
          <t>Y</t>
        </is>
      </c>
      <c r="B22" s="26" t="inlineStr">
        <is>
          <t>Kitchen | living (x=18, y=22–32)</t>
        </is>
      </c>
      <c r="C22" s="9" t="inlineStr">
        <is>
          <t>1ST</t>
        </is>
      </c>
      <c r="D22" s="11" t="n">
        <v>10</v>
      </c>
      <c r="E22" s="31">
        <f>IF(A22&lt;&gt;"Y","",IntThk)</f>
        <v/>
      </c>
      <c r="F22" s="20">
        <f>IF(OR(A22&lt;&gt;"Y",D22=""),0,D22*E22)</f>
        <v/>
      </c>
      <c r="G22" s="22" t="inlineStr">
        <is>
          <t>1090904</t>
        </is>
      </c>
    </row>
    <row r="23">
      <c r="A23" s="9" t="inlineStr">
        <is>
          <t>Y</t>
        </is>
      </c>
      <c r="B23" s="26" t="inlineStr">
        <is>
          <t>Powder south (y=5, x=8–13)</t>
        </is>
      </c>
      <c r="C23" s="9" t="inlineStr">
        <is>
          <t>1ST</t>
        </is>
      </c>
      <c r="D23" s="11" t="n">
        <v>5</v>
      </c>
      <c r="E23" s="31">
        <f>IF(A23&lt;&gt;"Y","",IntThk)</f>
        <v/>
      </c>
      <c r="F23" s="20">
        <f>IF(OR(A23&lt;&gt;"Y",D23=""),0,D23*E23)</f>
        <v/>
      </c>
      <c r="G23" s="22" t="inlineStr">
        <is>
          <t>1090905</t>
        </is>
      </c>
    </row>
    <row r="24">
      <c r="A24" s="9" t="inlineStr">
        <is>
          <t>Y</t>
        </is>
      </c>
      <c r="B24" s="26" t="inlineStr">
        <is>
          <t>Powder east (x=13, y=0–5)</t>
        </is>
      </c>
      <c r="C24" s="9" t="inlineStr">
        <is>
          <t>1ST</t>
        </is>
      </c>
      <c r="D24" s="11" t="n">
        <v>5</v>
      </c>
      <c r="E24" s="31">
        <f>IF(A24&lt;&gt;"Y","",IntThk)</f>
        <v/>
      </c>
      <c r="F24" s="20">
        <f>IF(OR(A24&lt;&gt;"Y",D24=""),0,D24*E24)</f>
        <v/>
      </c>
      <c r="G24" s="22" t="inlineStr">
        <is>
          <t>1090906</t>
        </is>
      </c>
    </row>
    <row r="25">
      <c r="A25" s="9" t="inlineStr">
        <is>
          <t>Y</t>
        </is>
      </c>
      <c r="B25" s="26" t="inlineStr">
        <is>
          <t>Stair | living (x=16, y=5–22)</t>
        </is>
      </c>
      <c r="C25" s="9" t="inlineStr">
        <is>
          <t>1ST</t>
        </is>
      </c>
      <c r="D25" s="11" t="n">
        <v>17</v>
      </c>
      <c r="E25" s="31">
        <f>IF(A25&lt;&gt;"Y","",IntThk)</f>
        <v/>
      </c>
      <c r="F25" s="20">
        <f>IF(OR(A25&lt;&gt;"Y",D25=""),0,D25*E25)</f>
        <v/>
      </c>
      <c r="G25" s="22" t="inlineStr">
        <is>
          <t>1090907</t>
        </is>
      </c>
    </row>
    <row r="26">
      <c r="A26" s="9" t="inlineStr">
        <is>
          <t>Y</t>
        </is>
      </c>
      <c r="B26" s="26" t="inlineStr">
        <is>
          <t>2ND hall long</t>
        </is>
      </c>
      <c r="C26" s="9" t="inlineStr">
        <is>
          <t>2ND</t>
        </is>
      </c>
      <c r="D26" s="11" t="n">
        <v>16</v>
      </c>
      <c r="E26" s="31">
        <f>IF(A26&lt;&gt;"Y","",IntThk)</f>
        <v/>
      </c>
      <c r="F26" s="20">
        <f>IF(OR(A26&lt;&gt;"Y",D26=""),0,D26*E26)</f>
        <v/>
      </c>
      <c r="G26" s="22" t="inlineStr">
        <is>
          <t>center hall</t>
        </is>
      </c>
    </row>
    <row r="27">
      <c r="A27" s="9" t="inlineStr">
        <is>
          <t>Y</t>
        </is>
      </c>
      <c r="B27" s="26" t="inlineStr">
        <is>
          <t>2ND hall cross / BR splits (sum)</t>
        </is>
      </c>
      <c r="C27" s="9" t="inlineStr">
        <is>
          <t>2ND</t>
        </is>
      </c>
      <c r="D27" s="11" t="n">
        <v>28</v>
      </c>
      <c r="E27" s="31">
        <f>IF(A27&lt;&gt;"Y","",IntThk)</f>
        <v/>
      </c>
      <c r="F27" s="20">
        <f>IF(OR(A27&lt;&gt;"Y",D27=""),0,D27*E27)</f>
        <v/>
      </c>
      <c r="G27" s="22" t="inlineStr">
        <is>
          <t>master/BR2/BR3/bath splits, first-run estimate</t>
        </is>
      </c>
    </row>
    <row r="28">
      <c r="A28" s="9" t="inlineStr">
        <is>
          <t>Y</t>
        </is>
      </c>
      <c r="B28" s="26" t="inlineStr">
        <is>
          <t>Master bath / WIC splits (sum)</t>
        </is>
      </c>
      <c r="C28" s="9" t="inlineStr">
        <is>
          <t>2ND</t>
        </is>
      </c>
      <c r="D28" s="11" t="n">
        <v>18</v>
      </c>
      <c r="E28" s="31">
        <f>IF(A28&lt;&gt;"Y","",IntThk)</f>
        <v/>
      </c>
      <c r="F28" s="20">
        <f>IF(OR(A28&lt;&gt;"Y",D28=""),0,D28*E28)</f>
        <v/>
      </c>
      <c r="G28" s="22" t="inlineStr">
        <is>
          <t>first-run estimate</t>
        </is>
      </c>
    </row>
    <row r="29">
      <c r="A29" s="9" t="inlineStr">
        <is>
          <t>N</t>
        </is>
      </c>
      <c r="B29" s="26" t="inlineStr"/>
      <c r="C29" s="9" t="inlineStr">
        <is>
          <t>1ST</t>
        </is>
      </c>
      <c r="D29" s="11" t="n"/>
      <c r="E29" s="31">
        <f>IF(A29&lt;&gt;"Y","",IntThk)</f>
        <v/>
      </c>
      <c r="F29" s="20">
        <f>IF(OR(A29&lt;&gt;"Y",D29=""),0,D29*E29)</f>
        <v/>
      </c>
      <c r="G29" s="22" t="inlineStr">
        <is>
          <t>add runs as you draw</t>
        </is>
      </c>
    </row>
    <row r="30">
      <c r="A30" s="9" t="inlineStr">
        <is>
          <t>N</t>
        </is>
      </c>
      <c r="B30" s="26" t="inlineStr"/>
      <c r="C30" s="9" t="inlineStr">
        <is>
          <t>1ST</t>
        </is>
      </c>
      <c r="D30" s="11" t="n"/>
      <c r="E30" s="31">
        <f>IF(A30&lt;&gt;"Y","",IntThk)</f>
        <v/>
      </c>
      <c r="F30" s="20">
        <f>IF(OR(A30&lt;&gt;"Y",D30=""),0,D30*E30)</f>
        <v/>
      </c>
      <c r="G30" s="22" t="inlineStr"/>
    </row>
    <row r="31">
      <c r="A31" s="9" t="inlineStr">
        <is>
          <t>N</t>
        </is>
      </c>
      <c r="B31" s="26" t="inlineStr"/>
      <c r="C31" s="9" t="inlineStr">
        <is>
          <t>1ST</t>
        </is>
      </c>
      <c r="D31" s="11" t="n"/>
      <c r="E31" s="31">
        <f>IF(A31&lt;&gt;"Y","",IntThk)</f>
        <v/>
      </c>
      <c r="F31" s="20">
        <f>IF(OR(A31&lt;&gt;"Y",D31=""),0,D31*E31)</f>
        <v/>
      </c>
      <c r="G31" s="22" t="inlineStr"/>
    </row>
    <row r="32">
      <c r="A32" s="9" t="inlineStr">
        <is>
          <t>N</t>
        </is>
      </c>
      <c r="B32" s="26" t="inlineStr"/>
      <c r="C32" s="9" t="inlineStr">
        <is>
          <t>2ND</t>
        </is>
      </c>
      <c r="D32" s="11" t="n"/>
      <c r="E32" s="31">
        <f>IF(A32&lt;&gt;"Y","",IntThk)</f>
        <v/>
      </c>
      <c r="F32" s="20">
        <f>IF(OR(A32&lt;&gt;"Y",D32=""),0,D32*E32)</f>
        <v/>
      </c>
      <c r="G32" s="22" t="inlineStr"/>
    </row>
    <row r="33">
      <c r="A33" s="9" t="inlineStr">
        <is>
          <t>N</t>
        </is>
      </c>
      <c r="B33" s="26" t="inlineStr"/>
      <c r="C33" s="9" t="inlineStr">
        <is>
          <t>2ND</t>
        </is>
      </c>
      <c r="D33" s="11" t="n"/>
      <c r="E33" s="31">
        <f>IF(A33&lt;&gt;"Y","",IntThk)</f>
        <v/>
      </c>
      <c r="F33" s="20">
        <f>IF(OR(A33&lt;&gt;"Y",D33=""),0,D33*E33)</f>
        <v/>
      </c>
      <c r="G33" s="22" t="inlineStr"/>
    </row>
    <row r="35">
      <c r="B35" s="27" t="inlineStr">
        <is>
          <t>Interior wall SF on 1ST</t>
        </is>
      </c>
      <c r="F35" s="20">
        <f>SUMIFS(F19:F33,A19:A33,"Y",C19:C33,"1ST")</f>
        <v/>
      </c>
    </row>
    <row r="36">
      <c r="B36" s="27" t="inlineStr">
        <is>
          <t>Interior wall SF on 2ND</t>
        </is>
      </c>
      <c r="F36" s="20">
        <f>SUMIFS(F19:F33,A19:A33,"Y",C19:C33,"2ND")</f>
        <v/>
      </c>
    </row>
    <row r="38" ht="28" customHeight="1">
      <c r="A38" s="27" t="inlineStr">
        <is>
          <t>Why walls add SF</t>
        </is>
      </c>
      <c r="B38" s="32" t="inlineStr">
        <is>
          <t>A 14×16 room is 224 sf of carpet. The house is not 224. Each exterior wythe is ~0.90 ft thick all around; each interior 2x4 is 0.375 ft × its length. Those strips are in the 40×32 plate. If net rooms + interior walls exceed the clear rectangle inside the brick, the rooms do not fit — Unassigned goes negative on 04_Area.</t>
        </is>
      </c>
    </row>
    <row r="39"/>
    <row r="40"/>
  </sheetData>
  <mergeCells count="5">
    <mergeCell ref="A1:G1"/>
    <mergeCell ref="A17:G17"/>
    <mergeCell ref="A4:G4"/>
    <mergeCell ref="A2:G2"/>
    <mergeCell ref="B38:G40"/>
  </mergeCells>
  <dataValidations count="2">
    <dataValidation sqref="A19 A20 A21 A22 A23 A24 A25 A26 A27 A28 A29 A30 A31 A32 A33" showDropDown="0" showInputMessage="0" showErrorMessage="0" allowBlank="0" type="list">
      <formula1>"Y,N"</formula1>
    </dataValidation>
    <dataValidation sqref="C19 C20 C21 C22 C23 C24 C25 C26 C27 C28 C29 C30 C31 C32 C33" showDropDown="0" showInputMessage="0" showErrorMessage="0" allowBlank="1" type="list">
      <formula1>"1ST,2ND,BSMT,GARAGE"</formula1>
    </dataValidation>
  </dataValidations>
  <pageMargins left="0.75" right="0.75" top="1" bottom="1" header="0.5" footer="0.5"/>
  <pageSetup orientation="landscape" fitToHeight="1" fitToWidth="1"/>
</worksheet>
</file>

<file path=xl/worksheets/sheet5.xml><?xml version="1.0" encoding="utf-8"?>
<worksheet xmlns="http://schemas.openxmlformats.org/spreadsheetml/2006/main">
  <sheetPr>
    <tabColor rgb="001F4E79"/>
    <outlinePr summaryBelow="1" summaryRight="1"/>
    <pageSetUpPr fitToPage="1"/>
  </sheetPr>
  <dimension ref="A1:F58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2" customWidth="1" min="1" max="1"/>
    <col width="22" customWidth="1" min="2" max="2"/>
    <col width="14" customWidth="1" min="3" max="3"/>
    <col width="18" customWidth="1" min="4" max="4"/>
    <col width="16" customWidth="1" min="5" max="5"/>
    <col width="36" customWidth="1" min="6" max="6"/>
  </cols>
  <sheetData>
    <row r="1" ht="26" customHeight="1">
      <c r="A1" s="29">
        <f>CONCATENATE("04  AREA + CHECKS  —  ",ProjectName)</f>
        <v/>
      </c>
    </row>
    <row r="2">
      <c r="A2" s="2" t="inlineStr">
        <is>
          <t>Gross is to outside of brick. Net is interior rooms. Walls occupy the difference. Red checks fail the first-run rules.</t>
        </is>
      </c>
    </row>
    <row r="4" ht="22" customHeight="1">
      <c r="A4" s="7" t="inlineStr">
        <is>
          <t>A. PLATE  (to outside of brick)</t>
        </is>
      </c>
    </row>
    <row r="5">
      <c r="A5" s="6" t="inlineStr">
        <is>
          <t>Item</t>
        </is>
      </c>
      <c r="B5" s="6" t="inlineStr">
        <is>
          <t>SF or ft</t>
        </is>
      </c>
      <c r="C5" s="6" t="inlineStr">
        <is>
          <t>Unit</t>
        </is>
      </c>
      <c r="D5" s="6" t="inlineStr">
        <is>
          <t>Check</t>
        </is>
      </c>
      <c r="E5" s="6" t="inlineStr">
        <is>
          <t>Limit</t>
        </is>
      </c>
      <c r="F5" s="6" t="inlineStr">
        <is>
          <t>Pass?</t>
        </is>
      </c>
    </row>
    <row r="6">
      <c r="A6" s="15" t="inlineStr">
        <is>
          <t>House W</t>
        </is>
      </c>
      <c r="B6" s="30">
        <f>HouseW</f>
        <v/>
      </c>
      <c r="C6" s="2" t="inlineStr">
        <is>
          <t>ft</t>
        </is>
      </c>
      <c r="D6" s="30">
        <f>HouseW</f>
        <v/>
      </c>
      <c r="E6" s="30">
        <f>MaxHouseW</f>
        <v/>
      </c>
      <c r="F6" s="28">
        <f>IF(ABS(B6-E6)&lt;0.01,"AT MAX",IF(B6&lt;=E6,"UNDER MAX","OVER MAX"))</f>
        <v/>
      </c>
    </row>
    <row r="7">
      <c r="A7" s="15" t="inlineStr">
        <is>
          <t>House D</t>
        </is>
      </c>
      <c r="B7" s="30">
        <f>HouseD</f>
        <v/>
      </c>
      <c r="C7" s="2" t="inlineStr">
        <is>
          <t>ft</t>
        </is>
      </c>
      <c r="D7" s="30">
        <f>HouseD</f>
        <v/>
      </c>
      <c r="E7" s="30">
        <f>MaxHouseD</f>
        <v/>
      </c>
      <c r="F7" s="28">
        <f>IF(ABS(B7-E7)&lt;0.01,"AT MAX",IF(B7&lt;=E7,"UNDER MAX","OVER MAX"))</f>
        <v/>
      </c>
    </row>
    <row r="8">
      <c r="A8" s="15" t="inlineStr">
        <is>
          <t>Street overall (house+gar)</t>
        </is>
      </c>
      <c r="B8" s="30">
        <f>StreetOverall</f>
        <v/>
      </c>
      <c r="C8" s="2" t="inlineStr">
        <is>
          <t>ft</t>
        </is>
      </c>
      <c r="D8" s="30">
        <f>StreetOverall</f>
        <v/>
      </c>
      <c r="F8" s="28">
        <f>IF(AND(MOD(ROUND(B8*12,0),2)=0,ABS(B8*12-ROUND(B8*12,0))&lt;1e-6),"EVEN INCH","ODD / FRACTION")</f>
        <v/>
      </c>
    </row>
    <row r="9">
      <c r="A9" s="15" t="inlineStr">
        <is>
          <t>Even-inch house W</t>
        </is>
      </c>
      <c r="B9" s="30">
        <f>HouseW</f>
        <v/>
      </c>
      <c r="C9" s="2" t="inlineStr">
        <is>
          <t>ft</t>
        </is>
      </c>
      <c r="F9" s="28">
        <f>IF(AND(MOD(ROUND(B9*12,0),2)=0,ABS(B9*12-ROUND(B9*12,0))&lt;1e-6),"EVEN INCH","ODD / FRACTION")</f>
        <v/>
      </c>
    </row>
    <row r="10">
      <c r="A10" s="15" t="inlineStr">
        <is>
          <t>Even-inch house D</t>
        </is>
      </c>
      <c r="B10" s="30">
        <f>HouseD</f>
        <v/>
      </c>
      <c r="C10" s="2" t="inlineStr">
        <is>
          <t>ft</t>
        </is>
      </c>
      <c r="F10" s="28">
        <f>IF(AND(MOD(ROUND(B10*12,0),2)=0,ABS(B10*12-ROUND(B10*12,0))&lt;1e-6),"EVEN INCH","ODD / FRACTION")</f>
        <v/>
      </c>
    </row>
    <row r="12" ht="22" customHeight="1">
      <c r="A12" s="7" t="inlineStr">
        <is>
          <t>B. SQUARE FOOTAGE  —  walls included</t>
        </is>
      </c>
    </row>
    <row r="13">
      <c r="A13" s="15" t="inlineStr">
        <is>
          <t>Gross 1ST plate (W×D, includes ext. walls)</t>
        </is>
      </c>
      <c r="B13" s="20">
        <f>Gross1ST</f>
        <v/>
      </c>
      <c r="C13" s="2" t="inlineStr">
        <is>
          <t>sf</t>
        </is>
      </c>
    </row>
    <row r="14">
      <c r="A14" s="15" t="inlineStr">
        <is>
          <t xml:space="preserve">  Exterior wall footprint 1ST</t>
        </is>
      </c>
      <c r="B14" s="20">
        <f>ExtWallSF</f>
        <v/>
      </c>
      <c r="C14" s="2" t="inlineStr">
        <is>
          <t>sf</t>
        </is>
      </c>
    </row>
    <row r="15">
      <c r="A15" s="15" t="inlineStr">
        <is>
          <t xml:space="preserve">  Interior wall footprint 1ST</t>
        </is>
      </c>
      <c r="B15" s="20">
        <f>IntWall1ST</f>
        <v/>
      </c>
      <c r="C15" s="2" t="inlineStr">
        <is>
          <t>sf</t>
        </is>
      </c>
    </row>
    <row r="16">
      <c r="A16" s="15" t="inlineStr">
        <is>
          <t xml:space="preserve">  NET rooms 1ST</t>
        </is>
      </c>
      <c r="B16" s="20">
        <f>Net1ST</f>
        <v/>
      </c>
      <c r="C16" s="2" t="inlineStr">
        <is>
          <t>sf</t>
        </is>
      </c>
    </row>
    <row r="17">
      <c r="A17" s="15" t="inlineStr">
        <is>
          <t xml:space="preserve">  UNASSIGNED 1ST (clear − net − int. walls)</t>
        </is>
      </c>
      <c r="B17" s="20">
        <f>Clear1ST-Net1ST-IntWall1ST</f>
        <v/>
      </c>
      <c r="C17" s="2" t="inlineStr">
        <is>
          <t>sf</t>
        </is>
      </c>
      <c r="F17" s="28">
        <f>IF(B17&lt;0,"ROOMS DO NOT FIT",IF(B17&lt;40,"TIGHT leftover","leftover OK"))</f>
        <v/>
      </c>
    </row>
    <row r="19">
      <c r="A19" s="15" t="inlineStr">
        <is>
          <t>Gross 2ND plate</t>
        </is>
      </c>
      <c r="B19" s="20">
        <f>Gross2ND</f>
        <v/>
      </c>
      <c r="C19" s="2" t="inlineStr">
        <is>
          <t>sf</t>
        </is>
      </c>
    </row>
    <row r="20">
      <c r="A20" s="15" t="inlineStr">
        <is>
          <t xml:space="preserve">  Exterior wall footprint 2ND</t>
        </is>
      </c>
      <c r="B20" s="20">
        <f>IF(Stories&gt;=2,ExtWallSF,0)</f>
        <v/>
      </c>
      <c r="C20" s="2" t="inlineStr">
        <is>
          <t>sf</t>
        </is>
      </c>
    </row>
    <row r="21">
      <c r="A21" s="15" t="inlineStr">
        <is>
          <t xml:space="preserve">  Interior wall footprint 2ND</t>
        </is>
      </c>
      <c r="B21" s="20">
        <f>IntWall2ND</f>
        <v/>
      </c>
      <c r="C21" s="2" t="inlineStr">
        <is>
          <t>sf</t>
        </is>
      </c>
    </row>
    <row r="22">
      <c r="A22" s="15" t="inlineStr">
        <is>
          <t xml:space="preserve">  NET rooms 2ND</t>
        </is>
      </c>
      <c r="B22" s="20">
        <f>Net2ND</f>
        <v/>
      </c>
      <c r="C22" s="2" t="inlineStr">
        <is>
          <t>sf</t>
        </is>
      </c>
    </row>
    <row r="23">
      <c r="A23" s="15" t="inlineStr">
        <is>
          <t xml:space="preserve">  UNASSIGNED 2ND</t>
        </is>
      </c>
      <c r="B23" s="20">
        <f>IF(Stories&gt;=2,Clear1ST-Net2ND-IntWall2ND,0)</f>
        <v/>
      </c>
      <c r="C23" s="2" t="inlineStr">
        <is>
          <t>sf</t>
        </is>
      </c>
      <c r="F23" s="28">
        <f>IF(Stories&lt;2,"n/a",IF(B23&lt;0,"ROOMS DO NOT FIT",IF(B23&lt;40,"TIGHT leftover","leftover OK")))</f>
        <v/>
      </c>
    </row>
    <row r="25">
      <c r="A25" s="15" t="inlineStr">
        <is>
          <t>Garage gross</t>
        </is>
      </c>
      <c r="B25" s="20">
        <f>GrossGar</f>
        <v/>
      </c>
      <c r="C25" s="2" t="inlineStr">
        <is>
          <t>sf</t>
        </is>
      </c>
    </row>
    <row r="26">
      <c r="A26" s="15" t="inlineStr">
        <is>
          <t>Garage listed interior</t>
        </is>
      </c>
      <c r="B26" s="20">
        <f>NetGar</f>
        <v/>
      </c>
      <c r="C26" s="2" t="inlineStr">
        <is>
          <t>sf</t>
        </is>
      </c>
    </row>
    <row r="28">
      <c r="A28" s="15" t="inlineStr">
        <is>
          <t>CONDITIONED SF (1ST+2ND, no garage)</t>
        </is>
      </c>
      <c r="B28" s="20">
        <f>Gross1ST+Gross2ND</f>
        <v/>
      </c>
      <c r="C28" s="2" t="inlineStr">
        <is>
          <t>sf</t>
        </is>
      </c>
      <c r="D28" s="20">
        <f>Gross1ST+Gross2ND</f>
        <v/>
      </c>
      <c r="E28" s="20">
        <f>MaxSF</f>
        <v/>
      </c>
      <c r="F28" s="28">
        <f>IF(B28&lt;=E28,"UNDER MAX","OVER MAX")</f>
        <v/>
      </c>
    </row>
    <row r="29">
      <c r="A29" s="15" t="inlineStr">
        <is>
          <t xml:space="preserve">  + basement if counted</t>
        </is>
      </c>
      <c r="B29" s="20">
        <f>Gross1ST+Gross2ND+IF(CountBsmt="Y",Gross1ST,0)</f>
        <v/>
      </c>
      <c r="C29" s="2" t="inlineStr">
        <is>
          <t>sf</t>
        </is>
      </c>
      <c r="E29" s="20">
        <f>MaxSF</f>
        <v/>
      </c>
      <c r="F29" s="28">
        <f>IF(B29&lt;=MaxSF,"UNDER MAX","OVER MAX")</f>
        <v/>
      </c>
    </row>
    <row r="30">
      <c r="A30" s="15" t="inlineStr">
        <is>
          <t xml:space="preserve">  + garage if counted</t>
        </is>
      </c>
      <c r="B30" s="20">
        <f>B29+IF(GarInSF="Y",GrossGar,0)</f>
        <v/>
      </c>
      <c r="C30" s="2" t="inlineStr">
        <is>
          <t>sf</t>
        </is>
      </c>
    </row>
    <row r="31">
      <c r="A31" s="15" t="inlineStr">
        <is>
          <t>NET rooms only (no walls, no leftover)</t>
        </is>
      </c>
      <c r="B31" s="20">
        <f>Net1ST+Net2ND</f>
        <v/>
      </c>
      <c r="C31" s="2" t="inlineStr">
        <is>
          <t>sf</t>
        </is>
      </c>
    </row>
    <row r="32">
      <c r="A32" s="15" t="inlineStr">
        <is>
          <t>WALLS ONLY (ext both floors + int both floors)</t>
        </is>
      </c>
      <c r="B32" s="20">
        <f>ExtWallSF*Stories+IntWall1ST+IntWall2ND</f>
        <v/>
      </c>
      <c r="C32" s="2" t="inlineStr">
        <is>
          <t>sf</t>
        </is>
      </c>
      <c r="F32" s="2" t="inlineStr">
        <is>
          <t>This is the SF rooms-only would miss</t>
        </is>
      </c>
    </row>
    <row r="34" ht="22" customHeight="1">
      <c r="A34" s="7" t="inlineStr">
        <is>
          <t>C. SITE  /  HEIGHT  /  PROGRAM CHECKS</t>
        </is>
      </c>
    </row>
    <row r="35">
      <c r="A35" s="15" t="inlineStr">
        <is>
          <t>Lot area</t>
        </is>
      </c>
      <c r="B35" s="20">
        <f>LotW*LotD</f>
        <v/>
      </c>
      <c r="C35" s="2" t="inlineStr">
        <is>
          <t>sf</t>
        </is>
      </c>
    </row>
    <row r="36">
      <c r="A36" s="15" t="inlineStr">
        <is>
          <t>Building coverage (house+gar footprint)</t>
        </is>
      </c>
      <c r="B36" s="33">
        <f>(Gross1ST+IF(GarAttached="Y",GrossGar,0))/(LotW*LotD)</f>
        <v/>
      </c>
      <c r="C36" s="2" t="inlineStr"/>
      <c r="E36" s="33">
        <f>MaxCov</f>
        <v/>
      </c>
      <c r="F36" s="28">
        <f>IF(B36&lt;=E36,"UNDER MAX","OVER COVERAGE")</f>
        <v/>
      </c>
    </row>
    <row r="37">
      <c r="A37" s="15" t="inlineStr">
        <is>
          <t>Buildable width (lot − 2×side)</t>
        </is>
      </c>
      <c r="B37" s="30">
        <f>LotW-2*SetS</f>
        <v/>
      </c>
      <c r="C37" s="2" t="inlineStr">
        <is>
          <t>ft</t>
        </is>
      </c>
      <c r="D37" s="30">
        <f>HouseW+IF(GarAttached="Y",GarW,0)</f>
        <v/>
      </c>
      <c r="E37" s="30">
        <f>LotW-2*SetS</f>
        <v/>
      </c>
      <c r="F37" s="28">
        <f>IF(D37&lt;=E37,"FITS SETBACKS","TOO WIDE FOR LOT")</f>
        <v/>
      </c>
    </row>
    <row r="38">
      <c r="A38" s="15" t="inlineStr">
        <is>
          <t>Buildable depth (lot − front − rear)</t>
        </is>
      </c>
      <c r="B38" s="30">
        <f>LotD-SetF-SetR</f>
        <v/>
      </c>
      <c r="C38" s="2" t="inlineStr">
        <is>
          <t>ft</t>
        </is>
      </c>
      <c r="D38" s="30">
        <f>MAX(HouseD,GarD)</f>
        <v/>
      </c>
      <c r="E38" s="30">
        <f>LotD-SetF-SetR</f>
        <v/>
      </c>
      <c r="F38" s="28">
        <f>IF(D38&lt;=E38,"FITS SETBACKS","TOO DEEP FOR LOT")</f>
        <v/>
      </c>
    </row>
    <row r="39">
      <c r="A39" s="15" t="inlineStr">
        <is>
          <t>Rough ridge height above grade</t>
        </is>
      </c>
      <c r="B39" s="30">
        <f>FirstAboveGrade+Stories*FTF+(Pitch/12)*(HouseD/2+OverhangIn/12)</f>
        <v/>
      </c>
      <c r="C39" s="2" t="inlineStr">
        <is>
          <t>ft</t>
        </is>
      </c>
      <c r="E39" s="30">
        <f>MaxH</f>
        <v/>
      </c>
      <c r="F39" s="28">
        <f>IF(B39&lt;=E39,"UNDER MAX H","OVER HEIGHT")</f>
        <v/>
      </c>
    </row>
    <row r="40" ht="24" customHeight="1">
      <c r="A40" t="inlineStr">
        <is>
          <t>Roof pitch vs max H</t>
        </is>
      </c>
      <c r="B40" s="38">
        <f>PitchAction</f>
        <v/>
      </c>
      <c r="C40" t="inlineStr">
        <is>
          <t>in/12 cap</t>
        </is>
      </c>
      <c r="E40">
        <f>PitchFits</f>
        <v/>
      </c>
      <c r="F40" s="43">
        <f>IF(ISNUMBER(SEARCH("LOWER",PitchAction)),"LOWER THE PITCH","pitch OK")</f>
        <v/>
      </c>
    </row>
    <row r="41">
      <c r="A41" s="15" t="inlineStr">
        <is>
          <t>Master floor matches Ask?</t>
        </is>
      </c>
      <c r="B41" s="28">
        <f>IF(MasterListedFloor=MasterFloor,"YES","NO — 02_Rooms MASTER floor ≠ 01_Ask")</f>
        <v/>
      </c>
      <c r="C41" s="34" t="n"/>
      <c r="D41" s="34" t="n"/>
      <c r="E41" s="34" t="n"/>
      <c r="F41" s="35" t="n"/>
    </row>
    <row r="42">
      <c r="A42" s="15" t="inlineStr">
        <is>
          <t>Kitchen at rear?</t>
        </is>
      </c>
      <c r="B42" s="28">
        <f>IF(KitRear="Y","YES","NO — kitchen must be at the back")</f>
        <v/>
      </c>
      <c r="C42" s="34" t="n"/>
      <c r="D42" s="34" t="n"/>
      <c r="E42" s="34" t="n"/>
      <c r="F42" s="35" t="n"/>
    </row>
    <row r="43">
      <c r="A43" s="15" t="inlineStr">
        <is>
          <t>Mud invented?</t>
        </is>
      </c>
      <c r="B43" s="28">
        <f>IF(Mud="Y","STOP — do not invent a mud room unless designed","OK — laundry is the garage–kitchen room")</f>
        <v/>
      </c>
      <c r="C43" s="34" t="n"/>
      <c r="D43" s="34" t="n"/>
      <c r="E43" s="34" t="n"/>
      <c r="F43" s="35" t="n"/>
    </row>
    <row r="44">
      <c r="A44" s="15" t="inlineStr">
        <is>
          <t>Powder on 1ST?</t>
        </is>
      </c>
      <c r="B44" s="28">
        <f>IF(HasPowder="Y","YES — off foyer hall 3×6 to 5×5","No powder listed")</f>
        <v/>
      </c>
      <c r="C44" s="34" t="n"/>
      <c r="D44" s="34" t="n"/>
      <c r="E44" s="34" t="n"/>
      <c r="F44" s="35" t="n"/>
    </row>
    <row r="45">
      <c r="A45" s="15" t="inlineStr">
        <is>
          <t>Stair run at 10 in. treads (derived)</t>
        </is>
      </c>
      <c r="B45" s="28">
        <f>ROUNDUP(FTF*12/7.75,0)</f>
        <v/>
      </c>
      <c r="C45" t="inlineStr">
        <is>
          <t>risers IRC</t>
        </is>
      </c>
      <c r="D45" s="30">
        <f>(ROUNDUP(FTF*12/7.75,0)-1)*TreadIn/12</f>
        <v/>
      </c>
      <c r="E45" t="inlineStr">
        <is>
          <t>ft of treads</t>
        </is>
      </c>
      <c r="F45" s="28">
        <f>IF(AND(StairType="Straight",D45&gt;12),"12×8 leftover WILL NOT FIT","check L/U box")</f>
        <v/>
      </c>
    </row>
    <row r="46">
      <c r="A46" s="15" t="inlineStr">
        <is>
          <t>One sink?</t>
        </is>
      </c>
      <c r="B46" s="28">
        <f>IF(OneSink="Y","YES","NO — a kitchen has one cleanup sink")</f>
        <v/>
      </c>
      <c r="C46" s="34" t="n"/>
      <c r="D46" s="34" t="n"/>
      <c r="E46" s="34" t="n"/>
      <c r="F46" s="35" t="n"/>
    </row>
    <row r="47" ht="28" customHeight="1">
      <c r="A47" t="inlineStr">
        <is>
          <t>Stacked wall matches FTF?</t>
        </is>
      </c>
      <c r="B47" s="38">
        <f>StackAction</f>
        <v/>
      </c>
      <c r="F47" s="43">
        <f>IF(ISNUMBER(SEARCH("DUPLICATE",StackAction)),"CHANGE STACK — see 05_Stack","parked stack OK")</f>
        <v/>
      </c>
    </row>
    <row r="48" ht="22" customHeight="1">
      <c r="A48" s="7" t="inlineStr">
        <is>
          <t>D. FIRST-RUN SNAPSHOT  (this fill)</t>
        </is>
      </c>
    </row>
    <row r="49" ht="72" customHeight="1">
      <c r="A49" s="32" t="inlineStr">
        <is>
          <t>Hinge House analog: 40'-0" × 32'-0" two-story to brick, garage 36'-0" × 24'-0", street overall 76'-0". 1ST net rooms as listed (foyer 8×12, powder 5×5, stair well 8×17, laundry 8×10, kitchen 18×10, living 22×20). 2ND: master 14×16, bath 8×10, WIC 6×8, BR2 12×12, BR3 11×12, hall bath 8×5, hall 4×16, BR4 on (set Include = N to drop). Exterior t = 0.90 ft. Interior t = 0.375 ft. Conditioned cap 2,800 sf. Change yellow cells on 01 and 02; this sheet follows.</t>
        </is>
      </c>
    </row>
    <row r="50"/>
    <row r="51"/>
    <row r="52"/>
    <row r="54">
      <c r="A54" s="2" t="inlineStr">
        <is>
          <t>Chart data (1ST)</t>
        </is>
      </c>
    </row>
    <row r="55">
      <c r="A55" t="inlineStr">
        <is>
          <t>Net rooms</t>
        </is>
      </c>
      <c r="B55" s="36">
        <f>Net1ST</f>
        <v/>
      </c>
    </row>
    <row r="56">
      <c r="A56" t="inlineStr">
        <is>
          <t>Interior walls</t>
        </is>
      </c>
      <c r="B56" s="36">
        <f>IntWall1ST</f>
        <v/>
      </c>
    </row>
    <row r="57">
      <c r="A57" t="inlineStr">
        <is>
          <t>Exterior walls</t>
        </is>
      </c>
      <c r="B57" s="36">
        <f>ExtWallSF</f>
        <v/>
      </c>
    </row>
    <row r="58">
      <c r="A58" t="inlineStr">
        <is>
          <t>Unassigned</t>
        </is>
      </c>
      <c r="B58" s="36">
        <f>B17</f>
        <v/>
      </c>
    </row>
  </sheetData>
  <mergeCells count="12">
    <mergeCell ref="B44:F44"/>
    <mergeCell ref="A2:F2"/>
    <mergeCell ref="B43:F43"/>
    <mergeCell ref="A49:F52"/>
    <mergeCell ref="A1:F1"/>
    <mergeCell ref="B42:F42"/>
    <mergeCell ref="A34:F34"/>
    <mergeCell ref="A12:F12"/>
    <mergeCell ref="A4:F4"/>
    <mergeCell ref="B46:F46"/>
    <mergeCell ref="A48:F48"/>
    <mergeCell ref="B41:F41"/>
  </mergeCells>
  <conditionalFormatting sqref="F6:F46">
    <cfRule type="expression" priority="1" dxfId="0">
      <formula>OR(ISNUMBER(SEARCH("OVER",F6)),ISNUMBER(SEARCH("ODD",F6)),ISNUMBER(SEARCH("NO",F6)),ISNUMBER(SEARCH("STOP",F6)),ISNUMBER(SEARCH("NOT FIT",F6)),ISNUMBER(SEARCH("TOO",F6)))</formula>
    </cfRule>
    <cfRule type="expression" priority="2" dxfId="1">
      <formula>OR(ISNUMBER(SEARCH("UNDER",F6)),ISNUMBER(SEARCH("EVEN",F6)),ISNUMBER(SEARCH("YES",F6)),ISNUMBER(SEARCH("OK",F6)),ISNUMBER(SEARCH("AT MAX",F6)),ISNUMBER(SEARCH("FITS",F6)))</formula>
    </cfRule>
  </conditionalFormatting>
  <conditionalFormatting sqref="B17">
    <cfRule type="cellIs" priority="3" operator="lessThan" dxfId="0">
      <formula>0</formula>
    </cfRule>
  </conditionalFormatting>
  <conditionalFormatting sqref="B23">
    <cfRule type="cellIs" priority="4" operator="lessThan" dxfId="0">
      <formula>0</formula>
    </cfRule>
  </conditionalFormatting>
  <conditionalFormatting sqref="F47">
    <cfRule type="expression" priority="5" dxfId="0">
      <formula>ISNUMBER(SEARCH("CHANGE",F47))</formula>
    </cfRule>
    <cfRule type="expression" priority="6" dxfId="1">
      <formula>ISNUMBER(SEARCH("parked",F47))</formula>
    </cfRule>
  </conditionalFormatting>
  <conditionalFormatting sqref="F40">
    <cfRule type="expression" priority="7" dxfId="0">
      <formula>ISNUMBER(SEARCH("LOWER",F40))</formula>
    </cfRule>
    <cfRule type="expression" priority="8" dxfId="1">
      <formula>ISNUMBER(SEARCH("OK",F40))</formula>
    </cfRule>
  </conditionalFormatting>
  <pageMargins left="0.75" right="0.75" top="1" bottom="1" header="0.5" footer="0.5"/>
  <pageSetup orientation="landscape" fitToHeight="1" fitToWidth="1"/>
  <headerFooter>
    <oddHeader>&amp;LHouse program — 04 Area</oddHeader>
    <oddFooter>&amp;RWalls add SF</oddFooter>
    <evenHeader/>
    <evenFooter/>
    <firstHeader/>
    <firstFooter/>
  </headerFooter>
  <drawing xmlns:r="http://schemas.openxmlformats.org/officeDocument/2006/relationships" r:id="rId1"/>
</worksheet>
</file>

<file path=xl/worksheets/sheet6.xml><?xml version="1.0" encoding="utf-8"?>
<worksheet xmlns="http://schemas.openxmlformats.org/spreadsheetml/2006/main">
  <sheetPr>
    <tabColor rgb="00FFC000"/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42" customWidth="1" min="1" max="1"/>
    <col width="16" customWidth="1" min="2" max="2"/>
    <col width="28" customWidth="1" min="3" max="3"/>
    <col width="18" customWidth="1" min="4" max="4"/>
    <col width="22" customWidth="1" min="5" max="5"/>
    <col width="72" customWidth="1" min="6" max="6"/>
  </cols>
  <sheetData>
    <row r="1">
      <c r="A1" s="44" t="inlineStr">
        <is>
          <t>05  STACKED WALL  —  if floor-to-floor changes, Duplicate the type and edit these heights</t>
        </is>
      </c>
    </row>
    <row r="2" ht="36" customHeight="1">
      <c r="A2" s="39" t="inlineStr">
        <is>
          <t>Yellow = you type. Blue = formulas. VARIABLE IS THE BASEMENT (type 1 CIP). Robert: keep it that way. Variable will not fix a short first-story brick if you only drag the top of the wall.</t>
        </is>
      </c>
    </row>
    <row r="4">
      <c r="A4" s="40" t="inlineStr">
        <is>
          <t>A. FLOOR-TO-FLOOR  (from 01_Ask)</t>
        </is>
      </c>
    </row>
    <row r="5">
      <c r="A5" s="45" t="inlineStr">
        <is>
          <t>Item</t>
        </is>
      </c>
      <c r="B5" s="45" t="inlineStr">
        <is>
          <t>Value</t>
        </is>
      </c>
      <c r="C5" s="45" t="inlineStr">
        <is>
          <t>Unit</t>
        </is>
      </c>
      <c r="D5" s="45" t="inlineStr"/>
      <c r="E5" s="45" t="inlineStr"/>
      <c r="F5" s="45" t="inlineStr">
        <is>
          <t>What to do</t>
        </is>
      </c>
    </row>
    <row r="6">
      <c r="A6" t="inlineStr">
        <is>
          <t>Proposed 1ST to 2ND FTF</t>
        </is>
      </c>
      <c r="B6" s="42">
        <f>FTF</f>
        <v/>
      </c>
      <c r="C6" t="inlineStr">
        <is>
          <t>ft</t>
        </is>
      </c>
    </row>
    <row r="7">
      <c r="A7" t="inlineStr">
        <is>
          <t>Template stacked FTF (as parked)</t>
        </is>
      </c>
      <c r="B7" s="42">
        <f>TemplateFTF</f>
        <v/>
      </c>
      <c r="C7" t="inlineStr">
        <is>
          <t>ft</t>
        </is>
      </c>
    </row>
    <row r="8">
      <c r="A8" t="inlineStr">
        <is>
          <t>1ST ceiling (finish)</t>
        </is>
      </c>
      <c r="B8" s="42">
        <f>Ceil1</f>
        <v/>
      </c>
      <c r="C8" t="inlineStr">
        <is>
          <t>ft</t>
        </is>
      </c>
    </row>
    <row r="9">
      <c r="A9" t="inlineStr">
        <is>
          <t>2ND ceiling (finish)</t>
        </is>
      </c>
      <c r="B9" s="42">
        <f>Ceil2</f>
        <v/>
      </c>
      <c r="C9" t="inlineStr">
        <is>
          <t>ft</t>
        </is>
      </c>
    </row>
    <row r="10">
      <c r="A10" t="inlineStr">
        <is>
          <t>1ST FL above GRADE</t>
        </is>
      </c>
      <c r="B10" s="42">
        <f>FirstAboveGrade</f>
        <v/>
      </c>
      <c r="C10" t="inlineStr">
        <is>
          <t>ft</t>
        </is>
      </c>
    </row>
    <row r="11" ht="48" customHeight="1">
      <c r="A11" t="inlineStr">
        <is>
          <t>Must Duplicate stacked type?</t>
        </is>
      </c>
      <c r="B11" s="38">
        <f>IF(ABS(B6-B7)&lt;0.01,"NO — use parked type","YES — Duplicate type + edit table below")</f>
        <v/>
      </c>
      <c r="F11" s="39" t="inlineStr">
        <is>
          <t>YES: Duplicate the stacked type. Change 1ST-story and 2ND-story basic-wall heights in the structure table. Move 1ST FL / 2ND FL / TO 1ST FL WALL. Park a 2-ft sample in the warehouse. Copy into the house. Never Create Similar. Variable stays type 1 basement.</t>
        </is>
      </c>
    </row>
    <row r="13">
      <c r="A13" s="40" t="inlineStr">
        <is>
          <t>B. STRUCTURE TABLE  —  top of wall at TOP of this list, basement at BOTTOM  (Revit stacked-wall order)</t>
        </is>
      </c>
    </row>
    <row r="14" ht="28" customHeight="1">
      <c r="A14" s="39" t="inlineStr">
        <is>
          <t>Align Finish Face Exterior. Brick wythe is type 4, Spacebar so brick faces out. Split + Disallow Join at a story change. VARIABLE = type 1 CIP basement only.</t>
        </is>
      </c>
    </row>
    <row r="15">
      <c r="A15" s="45" t="inlineStr">
        <is>
          <t>Stack order (Revit table)</t>
        </is>
      </c>
      <c r="B15" s="45" t="inlineStr">
        <is>
          <t>Type #</t>
        </is>
      </c>
      <c r="C15" s="45" t="inlineStr">
        <is>
          <t>Name</t>
        </is>
      </c>
      <c r="D15" s="45" t="inlineStr">
        <is>
          <t>Height (ft)</t>
        </is>
      </c>
      <c r="E15" s="45" t="inlineStr">
        <is>
          <t>Role</t>
        </is>
      </c>
      <c r="F15" s="45" t="inlineStr">
        <is>
          <t>Note</t>
        </is>
      </c>
    </row>
    <row r="16" ht="36" customHeight="1">
      <c r="A16" s="46" t="inlineStr">
        <is>
          <t>TOP of wall</t>
        </is>
      </c>
      <c r="B16" s="46" t="inlineStr">
        <is>
          <t>7</t>
        </is>
      </c>
      <c r="C16" s="46" t="inlineStr">
        <is>
          <t>Shakes / 2ND cladding</t>
        </is>
      </c>
      <c r="D16" s="47" t="n">
        <v>9</v>
      </c>
      <c r="E16" s="46" t="inlineStr">
        <is>
          <t>Fixed — 2ND story</t>
        </is>
      </c>
      <c r="F16" s="48" t="inlineStr">
        <is>
          <t>Edit this yellow height when the 2ND plate changes.</t>
        </is>
      </c>
    </row>
    <row r="17" ht="36" customHeight="1">
      <c r="A17" s="46" t="inlineStr"/>
      <c r="B17" s="46" t="inlineStr">
        <is>
          <t>6</t>
        </is>
      </c>
      <c r="C17" s="46" t="inlineStr">
        <is>
          <t>Second bond</t>
        </is>
      </c>
      <c r="D17" s="47" t="n">
        <v>0.25</v>
      </c>
      <c r="E17" s="46" t="inlineStr">
        <is>
          <t>Fixed belt</t>
        </is>
      </c>
      <c r="F17" s="48" t="inlineStr">
        <is>
          <t>Keep thin. Duplicate type before changing.</t>
        </is>
      </c>
    </row>
    <row r="18" ht="36" customHeight="1">
      <c r="A18" s="46" t="inlineStr"/>
      <c r="B18" s="46" t="inlineStr">
        <is>
          <t>5</t>
        </is>
      </c>
      <c r="C18" s="46" t="inlineStr">
        <is>
          <t>2x6 + rigid + ply + GWB</t>
        </is>
      </c>
      <c r="D18" s="47" t="n">
        <v>0</v>
      </c>
      <c r="E18" s="46" t="inlineStr">
        <is>
          <t>Often inside 4/7</t>
        </is>
      </c>
      <c r="F18" s="48" t="inlineStr">
        <is>
          <t>If this is a separate stacked member, give it height. Else 0.</t>
        </is>
      </c>
    </row>
    <row r="19" ht="36" customHeight="1">
      <c r="A19" s="46" t="inlineStr"/>
      <c r="B19" s="46" t="inlineStr">
        <is>
          <t>4A</t>
        </is>
      </c>
      <c r="C19" s="46" t="inlineStr">
        <is>
          <t>Frieze</t>
        </is>
      </c>
      <c r="D19" s="47" t="n">
        <v>0.67</v>
      </c>
      <c r="E19" s="46" t="inlineStr">
        <is>
          <t>Fixed</t>
        </is>
      </c>
      <c r="F19" s="48" t="inlineStr">
        <is>
          <t>Top of 1ST brick / start of 2ND shakes.</t>
        </is>
      </c>
    </row>
    <row r="20" ht="36" customHeight="1">
      <c r="A20" s="46" t="inlineStr"/>
      <c r="B20" s="46" t="inlineStr">
        <is>
          <t>4</t>
        </is>
      </c>
      <c r="C20" s="46" t="inlineStr">
        <is>
          <t>Brick 2x6 (wythe 4)</t>
        </is>
      </c>
      <c r="D20" s="49">
        <f>FTF</f>
        <v/>
      </c>
      <c r="E20" s="46" t="inlineStr">
        <is>
          <t>Fixed — 1ST story = FTF</t>
        </is>
      </c>
      <c r="F20" s="48" t="inlineStr">
        <is>
          <t>1ST-story height. Equals proposed FTF. Blue formula from 01_Ask.</t>
        </is>
      </c>
    </row>
    <row r="21" ht="36" customHeight="1">
      <c r="A21" s="46" t="inlineStr"/>
      <c r="B21" s="46" t="inlineStr">
        <is>
          <t>3</t>
        </is>
      </c>
      <c r="C21" s="46" t="inlineStr">
        <is>
          <t>First bond</t>
        </is>
      </c>
      <c r="D21" s="47" t="n">
        <v>0.25</v>
      </c>
      <c r="E21" s="46" t="inlineStr">
        <is>
          <t>Fixed belt</t>
        </is>
      </c>
      <c r="F21" s="48" t="inlineStr">
        <is>
          <t>First-floor belt / starter above flashing.</t>
        </is>
      </c>
    </row>
    <row r="22" ht="36" customHeight="1">
      <c r="A22" s="46" t="inlineStr"/>
      <c r="B22" s="46" t="inlineStr">
        <is>
          <t>2</t>
        </is>
      </c>
      <c r="C22" s="46" t="inlineStr">
        <is>
          <t>Brick ledge</t>
        </is>
      </c>
      <c r="D22" s="47" t="n">
        <v>0.33</v>
      </c>
      <c r="E22" s="46" t="inlineStr">
        <is>
          <t>Fixed shelf</t>
        </is>
      </c>
      <c r="F22" s="48" t="inlineStr">
        <is>
          <t>CIP shelf. Brick bears here. Not Variable.</t>
        </is>
      </c>
    </row>
    <row r="23" ht="36" customHeight="1">
      <c r="A23" s="46" t="inlineStr">
        <is>
          <t>BOTTOM of wall</t>
        </is>
      </c>
      <c r="B23" s="46" t="inlineStr">
        <is>
          <t>1</t>
        </is>
      </c>
      <c r="C23" s="46" t="inlineStr">
        <is>
          <t>CIP basement</t>
        </is>
      </c>
      <c r="D23" s="49" t="inlineStr">
        <is>
          <t>VARIABLE</t>
        </is>
      </c>
      <c r="E23" s="46" t="inlineStr">
        <is>
          <t>VARIABLE — KEEP THIS</t>
        </is>
      </c>
      <c r="F23" s="48" t="inlineStr">
        <is>
          <t>Do not type a height. Revit Variable = this row. Stretches from BO BSMT WLL up to the ledge. Dragging the wall top does NOT change type 4. It wrongly stretches type 1.</t>
        </is>
      </c>
    </row>
    <row r="25">
      <c r="A25" t="inlineStr">
        <is>
          <t>Sum of FIXED heights (not basement)</t>
        </is>
      </c>
      <c r="D25" s="42">
        <f>SUM(D16:D22)</f>
        <v/>
      </c>
      <c r="F25" s="39" t="inlineStr">
        <is>
          <t>Does not include Variable basement. Type 4 (row 20) already equals FTF.</t>
        </is>
      </c>
    </row>
    <row r="26">
      <c r="A26" t="inlineStr">
        <is>
          <t>1ST brick height matches proposed FTF?</t>
        </is>
      </c>
      <c r="D26" s="38">
        <f>IF(ABS(D20-FTF)&lt;0.01,"YES","NO — set type 4 height = FTF")</f>
        <v/>
      </c>
    </row>
    <row r="28">
      <c r="A28" s="40" t="inlineStr">
        <is>
          <t>C. HOW TO CHANGE FTF IN REVIT  (this order)</t>
        </is>
      </c>
    </row>
    <row r="29" ht="22" customHeight="1">
      <c r="A29" s="27" t="inlineStr">
        <is>
          <t>1</t>
        </is>
      </c>
      <c r="B29" s="43" t="inlineStr">
        <is>
          <t>Change yellow FTF on 01_Ask (and 2ND story height D16 here if the 2ND plate changes).</t>
        </is>
      </c>
    </row>
    <row r="30" ht="22" customHeight="1">
      <c r="A30" s="27" t="inlineStr">
        <is>
          <t>2</t>
        </is>
      </c>
      <c r="B30" s="43" t="inlineStr">
        <is>
          <t>In Revit: Duplicate the stacked wall type. Never edit the only warehouse type in place if another house still uses 11 ft.</t>
        </is>
      </c>
    </row>
    <row r="31" ht="22" customHeight="1">
      <c r="A31" s="27" t="inlineStr">
        <is>
          <t>3</t>
        </is>
      </c>
      <c r="B31" s="43" t="inlineStr">
        <is>
          <t>Type Properties → Structure. Table reads TOP of wall at the top of the list, basement at the bottom.</t>
        </is>
      </c>
    </row>
    <row r="32" ht="22" customHeight="1">
      <c r="A32" s="27" t="inlineStr">
        <is>
          <t>4</t>
        </is>
      </c>
      <c r="B32" s="43" t="inlineStr">
        <is>
          <t>Set type 4 (brick 2x6) height = new 1ST-to-2ND FTF. Set type 7 (2ND cladding) to the new 2ND story. Belts/frieze/ledge stay.</t>
        </is>
      </c>
    </row>
    <row r="33" ht="22" customHeight="1">
      <c r="A33" s="27" t="inlineStr">
        <is>
          <t>5</t>
        </is>
      </c>
      <c r="B33" s="43" t="inlineStr">
        <is>
          <t>Leave type 1 CIP basement as Variable. Robert: keep Variable the basement. It takes leftover below the ledge down to BO BSMT WLL.</t>
        </is>
      </c>
    </row>
    <row r="34" ht="22" customHeight="1">
      <c r="A34" s="27" t="inlineStr">
        <is>
          <t>6</t>
        </is>
      </c>
      <c r="B34" s="43" t="inlineStr">
        <is>
          <t>Move levels: 1ST FL, 2ND FL, TO 1ST FL WALL. Do not delete a level — change its elevation.</t>
        </is>
      </c>
    </row>
    <row r="35" ht="22" customHeight="1">
      <c r="A35" s="27" t="inlineStr">
        <is>
          <t>7</t>
        </is>
      </c>
      <c r="B35" s="43" t="inlineStr">
        <is>
          <t>Park a short sample (a couple of feet wide) of the new type in the warehouse. Then Copy stacked walls into the house. Never Create Similar a stacked wall.</t>
        </is>
      </c>
    </row>
    <row r="36" ht="22" customHeight="1">
      <c r="A36" s="27" t="inlineStr">
        <is>
          <t>8</t>
        </is>
      </c>
      <c r="B36" s="43" t="inlineStr">
        <is>
          <t>Do NOT only drag the top of an instance. That stretches Variable (basement), not the 1ST-story brick. 2ND floor would land in the middle of the brick.</t>
        </is>
      </c>
    </row>
    <row r="38">
      <c r="A38" s="40" t="inlineStr">
        <is>
          <t>D. DO NOT</t>
        </is>
      </c>
    </row>
    <row r="39" ht="22" customHeight="1">
      <c r="A39" s="43" t="inlineStr">
        <is>
          <t>Do not reuse an 11 ft stacked type on a 9 ft story and hope Variable saves it.</t>
        </is>
      </c>
    </row>
    <row r="40" ht="22" customHeight="1">
      <c r="A40" s="43" t="inlineStr">
        <is>
          <t>Do not Create Similar a stacked wall. Create Similar is for cabinets (which stretch in width).</t>
        </is>
      </c>
    </row>
    <row r="41" ht="22" customHeight="1">
      <c r="A41" s="43" t="inlineStr">
        <is>
          <t>Do not make type 4 or type 7 Variable. Variable is the basement only.</t>
        </is>
      </c>
    </row>
    <row r="42" ht="22" customHeight="1">
      <c r="A42" s="43" t="inlineStr">
        <is>
          <t>The stack must already match FTF before first-draft walls are copied in.</t>
        </is>
      </c>
    </row>
    <row r="44">
      <c r="A44" s="40" t="inlineStr">
        <is>
          <t>E. ROOF PITCH VS MAX HEIGHT  (from 01_Ask)</t>
        </is>
      </c>
    </row>
    <row r="45">
      <c r="A45" t="inlineStr">
        <is>
          <t>Requested pitch</t>
        </is>
      </c>
      <c r="B45" s="42">
        <f>Pitch</f>
        <v/>
      </c>
      <c r="C45" t="inlineStr">
        <is>
          <t>in / 12</t>
        </is>
      </c>
    </row>
    <row r="46">
      <c r="A46" t="inlineStr">
        <is>
          <t>Pitch that fits max H</t>
        </is>
      </c>
      <c r="B46" s="42">
        <f>PitchFits</f>
        <v/>
      </c>
      <c r="C46" t="inlineStr">
        <is>
          <t>in / 12</t>
        </is>
      </c>
    </row>
    <row r="47">
      <c r="A47" t="inlineStr">
        <is>
          <t>Action</t>
        </is>
      </c>
      <c r="B47" s="38">
        <f>PitchAction</f>
        <v/>
      </c>
      <c r="F47" s="39" t="inlineStr">
        <is>
          <t>If LOWER: draw the lower pitch so the peak stays under max height. Side-gable run = house D/2 + overhang.</t>
        </is>
      </c>
    </row>
  </sheetData>
  <mergeCells count="19">
    <mergeCell ref="A41:F41"/>
    <mergeCell ref="B31:F31"/>
    <mergeCell ref="A2:F2"/>
    <mergeCell ref="A42:F42"/>
    <mergeCell ref="A14:F14"/>
    <mergeCell ref="A4:F4"/>
    <mergeCell ref="B29:F29"/>
    <mergeCell ref="A28:F28"/>
    <mergeCell ref="A13:F13"/>
    <mergeCell ref="B34:F34"/>
    <mergeCell ref="A44:F44"/>
    <mergeCell ref="A40:F40"/>
    <mergeCell ref="A39:F39"/>
    <mergeCell ref="B30:F30"/>
    <mergeCell ref="B33:F33"/>
    <mergeCell ref="A1:F1"/>
    <mergeCell ref="B36:F36"/>
    <mergeCell ref="B32:F32"/>
    <mergeCell ref="B35:F35"/>
  </mergeCells>
  <conditionalFormatting sqref="B11">
    <cfRule type="expression" priority="1" dxfId="0">
      <formula>ISNUMBER(SEARCH("YES",B11))</formula>
    </cfRule>
    <cfRule type="expression" priority="2" dxfId="1">
      <formula>ISNUMBER(SEARCH("NO",B11))</formula>
    </cfRule>
  </conditionalFormatting>
  <conditionalFormatting sqref="D26">
    <cfRule type="expression" priority="3" dxfId="0">
      <formula>ISNUMBER(SEARCH("NO",D26))</formula>
    </cfRule>
    <cfRule type="expression" priority="4" dxfId="1">
      <formula>ISNUMBER(SEARCH("YES",D26))</formula>
    </cfRule>
  </conditionalFormatting>
  <conditionalFormatting sqref="B47">
    <cfRule type="expression" priority="5" dxfId="0">
      <formula>ISNUMBER(SEARCH("LOWER",B47))</formula>
    </cfRule>
    <cfRule type="expression" priority="6" dxfId="1">
      <formula>ISNUMBER(SEARCH("OK",B47))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2026-08-29T23:43:13Z</dcterms:created>
  <dcterms:modified xsi:type="dcterms:W3CDTF">2026-08-30T00:50:26Z</dcterms:modified>
</cp:coreProperties>
</file>