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UMMARY" sheetId="1" r:id="rId4"/>
    <sheet name="Facility 500K Capacity" sheetId="2" r:id="rId5"/>
    <sheet name="Facility 1M Capacity" sheetId="3" r:id="rId6"/>
    <sheet name="Rents to TWC-IPM" sheetId="4" r:id="rId7"/>
    <sheet name="Financial Cost" sheetId="5" r:id="rId8"/>
    <sheet name="Real Example - Midstream" sheetId="6" r:id="rId9"/>
  </sheets>
</workbook>
</file>

<file path=xl/sharedStrings.xml><?xml version="1.0" encoding="utf-8"?>
<sst xmlns="http://schemas.openxmlformats.org/spreadsheetml/2006/main" uniqueCount="199">
  <si>
    <t>Scenario</t>
  </si>
  <si>
    <t>Capacity</t>
  </si>
  <si>
    <t>Financing</t>
  </si>
  <si>
    <t>Duration (Years)</t>
  </si>
  <si>
    <t>Loan Amount</t>
  </si>
  <si>
    <t>Interest Rate</t>
  </si>
  <si>
    <t>Loan Duration</t>
  </si>
  <si>
    <t>Grace Period</t>
  </si>
  <si>
    <t>ASP</t>
  </si>
  <si>
    <t>A1</t>
  </si>
  <si>
    <t>500K</t>
  </si>
  <si>
    <t>Debt</t>
  </si>
  <si>
    <t>A2</t>
  </si>
  <si>
    <t>B1</t>
  </si>
  <si>
    <t>1M</t>
  </si>
  <si>
    <t>B2</t>
  </si>
  <si>
    <t>Enter Data</t>
  </si>
  <si>
    <t>SUM OF THE PERIOD (USD M)</t>
  </si>
  <si>
    <t>Volume (MB)</t>
  </si>
  <si>
    <t>Income</t>
  </si>
  <si>
    <t>Total Expenses</t>
  </si>
  <si>
    <t>EBITDA</t>
  </si>
  <si>
    <t>EBITDA (%)</t>
  </si>
  <si>
    <t>EBT</t>
  </si>
  <si>
    <t>EBT (%)</t>
  </si>
  <si>
    <t>Net Income</t>
  </si>
  <si>
    <t>Net Income (%)</t>
  </si>
  <si>
    <t>FCF from Operations</t>
  </si>
  <si>
    <t>FCF from Ops (%)</t>
  </si>
  <si>
    <t>SPV HSDF NPV</t>
  </si>
  <si>
    <t>SPV HSDF IRR</t>
  </si>
  <si>
    <t>RFR</t>
  </si>
  <si>
    <t>TWC HSDF NPV</t>
  </si>
  <si>
    <t>Payback (Years)</t>
  </si>
  <si>
    <t>SCENARIO A1: 25-YEAR PROJECTION MIDSTREAM OPERATION IN USD M</t>
  </si>
  <si>
    <t>Nominal Capacity (MB)</t>
  </si>
  <si>
    <t>Throughput Rate (X/Month)</t>
  </si>
  <si>
    <t>Throughput Capacity (MB/Month)</t>
  </si>
  <si>
    <t>Throughput Capacity (MB/Year)</t>
  </si>
  <si>
    <t>USD/Barrel Fee</t>
  </si>
  <si>
    <t>Barrel Fee Inflation</t>
  </si>
  <si>
    <t>Fixed Rent (USD/m2)</t>
  </si>
  <si>
    <t>Variable Rent (USD/barrel)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</si>
  <si>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</si>
  <si>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</si>
  <si>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</si>
  <si>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</si>
  <si>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</si>
  <si>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</si>
  <si>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</si>
  <si>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</si>
  <si>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</si>
  <si>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</si>
  <si>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</si>
  <si>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</si>
  <si>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</si>
  <si>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</si>
  <si>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</si>
  <si>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</si>
  <si>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</si>
  <si>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</si>
  <si>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</si>
  <si>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</si>
  <si>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</si>
  <si>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</si>
  <si>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</si>
  <si>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</si>
  <si>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</si>
  <si>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SUM</t>
  </si>
  <si>
    <t>SPV
HSDF</t>
  </si>
  <si>
    <t>Volume (MB/Y)</t>
  </si>
  <si>
    <t>OPEX Fixed</t>
  </si>
  <si>
    <t>OPEX Variable</t>
  </si>
  <si>
    <t>CAPEX</t>
  </si>
  <si>
    <t>Rent to TWC (IPM)</t>
  </si>
  <si>
    <t>Variable Rent Fee</t>
  </si>
  <si>
    <t>Interest Payment</t>
  </si>
  <si>
    <t>Depreciation</t>
  </si>
  <si>
    <t>Taxes</t>
  </si>
  <si>
    <t>Principal Payment</t>
  </si>
  <si>
    <t>TWC
HSDF</t>
  </si>
  <si>
    <t>HSDF Income</t>
  </si>
  <si>
    <t>IPM Fixed Rent</t>
  </si>
  <si>
    <t>TWC EBITDA</t>
  </si>
  <si>
    <t>INVESTMENT</t>
  </si>
  <si>
    <t>OPEX</t>
  </si>
  <si>
    <t>Total INV</t>
  </si>
  <si>
    <t>Free Cash Flow (FCF)</t>
  </si>
  <si>
    <t>Accum. FCF</t>
  </si>
  <si>
    <t>Loan</t>
  </si>
  <si>
    <t>USD M</t>
  </si>
  <si>
    <t>Total Interests</t>
  </si>
  <si>
    <t>Interest</t>
  </si>
  <si>
    <t>Years</t>
  </si>
  <si>
    <t>Waiting</t>
  </si>
  <si>
    <t>SCENARIO A2: 50-YEAR PROJECTION MIDSTREAM OPERATION IN USD M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</si>
  <si>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</si>
  <si>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</si>
  <si>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</si>
  <si>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</si>
  <si>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</si>
  <si>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</si>
  <si>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</si>
  <si>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</si>
  <si>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</si>
  <si>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</si>
  <si>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</si>
  <si>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</si>
  <si>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</si>
  <si>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</si>
  <si>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</si>
  <si>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</si>
  <si>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</si>
  <si>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</si>
  <si>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</si>
  <si>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</si>
  <si>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</si>
  <si>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</si>
  <si>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</si>
  <si>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</si>
  <si>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</si>
  <si>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SCENARIO B1: 25-YEAR PROJECTION MIDSTREAM OPERATION IN USD M</t>
  </si>
  <si>
    <t>SCENARIO B2: 50-YEAR PROJECTION MIDSTREAM OPERATION IN USD M</t>
  </si>
  <si>
    <t>Fixed/Month</t>
  </si>
  <si>
    <t>Fixed/Year</t>
  </si>
  <si>
    <t>Variable/Year</t>
  </si>
  <si>
    <t>Total Rent from TWC to IPM</t>
  </si>
  <si>
    <t>Monthly Rent Cost per m2</t>
  </si>
  <si>
    <t>Año calendario 2023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</si>
  <si>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</si>
  <si>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</si>
  <si>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</si>
  <si>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</si>
  <si>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</si>
  <si>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</si>
  <si>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</si>
  <si>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</si>
  <si>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</si>
  <si>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</si>
  <si>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</si>
  <si>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</si>
  <si>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</si>
  <si>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</si>
  <si>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</si>
  <si>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</si>
  <si>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</si>
  <si>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</si>
  <si>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</si>
  <si>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</si>
  <si>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</si>
  <si>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</si>
  <si>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</si>
  <si>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</si>
  <si>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</si>
  <si>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</si>
  <si>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Año calendario 2024</t>
  </si>
  <si>
    <t>Año calendario 2025</t>
  </si>
  <si>
    <t>Año calendario 2026</t>
  </si>
  <si>
    <t>Año calendario 2027</t>
  </si>
  <si>
    <t>Año calendario 2028</t>
  </si>
  <si>
    <t>Año calendario 2029</t>
  </si>
  <si>
    <t>Año calendario 2030</t>
  </si>
  <si>
    <t>Año calendario 2031</t>
  </si>
  <si>
    <t>Año calendario 2032</t>
  </si>
  <si>
    <t>Año calendario 2033</t>
  </si>
  <si>
    <t>Año calendario 2034</t>
  </si>
  <si>
    <t>Año calendario 2035</t>
  </si>
  <si>
    <t>Año calendario 2036</t>
  </si>
  <si>
    <t>Año calendario 2037</t>
  </si>
  <si>
    <t>Año calendario 2038</t>
  </si>
  <si>
    <t>Año calendario 2039</t>
  </si>
  <si>
    <t>Año calendario 2040</t>
  </si>
  <si>
    <t>Año calendario 2041</t>
  </si>
  <si>
    <t>Año calendario 2042</t>
  </si>
  <si>
    <t>Año calendario 2043</t>
  </si>
  <si>
    <t>Año calendario 2044</t>
  </si>
  <si>
    <t>Año calendario 2045</t>
  </si>
  <si>
    <t>Año calendario 2046</t>
  </si>
  <si>
    <t>Año calendario 2047</t>
  </si>
  <si>
    <t>Año calendario 2048</t>
  </si>
  <si>
    <t>Year</t>
  </si>
  <si>
    <t>Principal</t>
  </si>
  <si>
    <t>Ending Balance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</si>
  <si>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</si>
  <si>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</si>
  <si>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</si>
  <si>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</si>
  <si>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</si>
  <si>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</si>
  <si>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</si>
  <si>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</si>
  <si>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</si>
  <si>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</si>
  <si>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</si>
  <si>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</si>
  <si>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</si>
  <si>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</si>
  <si>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</si>
  <si>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Real Project Numbers: OPTIMUS in Tuxpan, Veracruz, Mexico</t>
  </si>
</sst>
</file>

<file path=xl/styles.xml><?xml version="1.0" encoding="utf-8"?>
<styleSheet xmlns="http://schemas.openxmlformats.org/spreadsheetml/2006/main">
  <numFmts count="8">
    <numFmt numFmtId="0" formatCode="General"/>
    <numFmt numFmtId="59" formatCode="&quot;$&quot;#,##0&quot; &quot;;(&quot;$&quot;#,##0)"/>
    <numFmt numFmtId="60" formatCode="&quot;$&quot;#,##0.00&quot; &quot;;(&quot;$&quot;#,##0.00)"/>
    <numFmt numFmtId="61" formatCode="&quot; &quot;* #,##0&quot; &quot;;&quot; &quot;* (#,##0);&quot; &quot;* &quot;-&quot;??&quot; &quot;"/>
    <numFmt numFmtId="62" formatCode="&quot; &quot;&quot;$&quot;* #,##0&quot; &quot;;&quot; &quot;&quot;$&quot;* (#,##0);&quot; &quot;&quot;$&quot;* &quot;-&quot;??&quot; &quot;"/>
    <numFmt numFmtId="63" formatCode="&quot; &quot;* #,##0.00&quot; &quot;;&quot; &quot;* (#,##0.00);&quot; &quot;* &quot;-&quot;??&quot; &quot;"/>
    <numFmt numFmtId="64" formatCode="&quot; &quot;&quot;$&quot;* #,##0.00&quot; &quot;;&quot; &quot;&quot;$&quot;* (#,##0.00);&quot; &quot;&quot;$&quot;* &quot;-&quot;??&quot; &quot;"/>
    <numFmt numFmtId="65" formatCode="0.0"/>
  </numFmts>
  <fonts count="20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0"/>
      <color indexed="8"/>
      <name val="Calibri"/>
    </font>
    <font>
      <i val="1"/>
      <sz val="12"/>
      <color indexed="14"/>
      <name val="Calibri"/>
    </font>
    <font>
      <sz val="12"/>
      <color indexed="15"/>
      <name val="Calibri"/>
    </font>
    <font>
      <sz val="13"/>
      <color indexed="8"/>
      <name val="Helvetica Neue"/>
    </font>
    <font>
      <b val="1"/>
      <sz val="12"/>
      <color indexed="9"/>
      <name val="Calibri"/>
    </font>
    <font>
      <sz val="12"/>
      <color indexed="14"/>
      <name val="Calibri"/>
    </font>
    <font>
      <i val="1"/>
      <sz val="12"/>
      <color indexed="15"/>
      <name val="Calibri"/>
    </font>
    <font>
      <sz val="12"/>
      <color indexed="13"/>
      <name val="Calibri"/>
    </font>
    <font>
      <b val="1"/>
      <u val="single"/>
      <sz val="12"/>
      <color indexed="8"/>
      <name val="Calibri"/>
    </font>
    <font>
      <sz val="12"/>
      <color indexed="18"/>
      <name val="Calibri"/>
    </font>
    <font>
      <u val="single"/>
      <sz val="12"/>
      <color indexed="18"/>
      <name val="Calibri"/>
    </font>
    <font>
      <sz val="12"/>
      <color indexed="20"/>
      <name val="Calibri"/>
    </font>
    <font>
      <i val="1"/>
      <sz val="12"/>
      <color indexed="8"/>
      <name val="Calibri"/>
    </font>
    <font>
      <b val="1"/>
      <sz val="12"/>
      <color indexed="9"/>
      <name val="Arial"/>
    </font>
    <font>
      <b val="1"/>
      <sz val="12"/>
      <color indexed="8"/>
      <name val="Arial"/>
    </font>
    <font>
      <sz val="12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5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/>
      <right/>
      <top style="thin">
        <color indexed="10"/>
      </top>
      <bottom style="medium">
        <color indexed="21"/>
      </bottom>
      <diagonal/>
    </border>
    <border>
      <left style="thin">
        <color indexed="10"/>
      </left>
      <right style="medium">
        <color indexed="21"/>
      </right>
      <top/>
      <bottom/>
      <diagonal/>
    </border>
    <border>
      <left style="medium">
        <color indexed="21"/>
      </left>
      <right/>
      <top style="medium">
        <color indexed="21"/>
      </top>
      <bottom/>
      <diagonal/>
    </border>
    <border>
      <left/>
      <right/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/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thin">
        <color indexed="21"/>
      </bottom>
      <diagonal/>
    </border>
    <border>
      <left/>
      <right/>
      <top style="thin">
        <color indexed="21"/>
      </top>
      <bottom/>
      <diagonal/>
    </border>
    <border>
      <left style="medium">
        <color indexed="21"/>
      </left>
      <right/>
      <top/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medium">
        <color indexed="21"/>
      </right>
      <top/>
      <bottom style="medium">
        <color indexed="2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6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3" fillId="2" borderId="10" applyNumberFormat="1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horizontal="center" vertical="center"/>
    </xf>
    <xf numFmtId="0" fontId="0" fillId="2" borderId="10" applyNumberFormat="1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vertical="bottom"/>
    </xf>
    <xf numFmtId="9" fontId="0" fillId="2" borderId="10" applyNumberFormat="1" applyFont="1" applyFill="1" applyBorder="1" applyAlignment="1" applyProtection="0">
      <alignment horizontal="center" vertical="bottom"/>
    </xf>
    <xf numFmtId="60" fontId="0" fillId="3" borderId="13" applyNumberFormat="1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horizontal="center" vertical="center"/>
    </xf>
    <xf numFmtId="60" fontId="0" fillId="3" borderId="14" applyNumberFormat="1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center" vertical="bottom"/>
    </xf>
    <xf numFmtId="49" fontId="3" fillId="2" borderId="5" applyNumberFormat="1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horizontal="center" vertical="bottom"/>
    </xf>
    <xf numFmtId="49" fontId="0" fillId="4" borderId="5" applyNumberFormat="1" applyFont="1" applyFill="1" applyBorder="1" applyAlignment="1" applyProtection="0">
      <alignment vertical="bottom"/>
    </xf>
    <xf numFmtId="61" fontId="0" fillId="2" borderId="5" applyNumberFormat="1" applyFont="1" applyFill="1" applyBorder="1" applyAlignment="1" applyProtection="0">
      <alignment vertical="bottom"/>
    </xf>
    <xf numFmtId="49" fontId="3" fillId="4" borderId="5" applyNumberFormat="1" applyFont="1" applyFill="1" applyBorder="1" applyAlignment="1" applyProtection="0">
      <alignment vertical="bottom"/>
    </xf>
    <xf numFmtId="62" fontId="3" fillId="2" borderId="5" applyNumberFormat="1" applyFont="1" applyFill="1" applyBorder="1" applyAlignment="1" applyProtection="0">
      <alignment vertical="bottom"/>
    </xf>
    <xf numFmtId="62" fontId="5" fillId="2" borderId="5" applyNumberFormat="1" applyFont="1" applyFill="1" applyBorder="1" applyAlignment="1" applyProtection="0">
      <alignment vertical="bottom"/>
    </xf>
    <xf numFmtId="62" fontId="0" fillId="2" borderId="5" applyNumberFormat="1" applyFont="1" applyFill="1" applyBorder="1" applyAlignment="1" applyProtection="0">
      <alignment vertical="bottom"/>
    </xf>
    <xf numFmtId="49" fontId="6" fillId="4" borderId="5" applyNumberFormat="1" applyFont="1" applyFill="1" applyBorder="1" applyAlignment="1" applyProtection="0">
      <alignment horizontal="right" vertical="bottom"/>
    </xf>
    <xf numFmtId="9" fontId="5" fillId="2" borderId="5" applyNumberFormat="1" applyFont="1" applyFill="1" applyBorder="1" applyAlignment="1" applyProtection="0">
      <alignment vertical="bottom"/>
    </xf>
    <xf numFmtId="59" fontId="3" fillId="2" borderId="5" applyNumberFormat="1" applyFont="1" applyFill="1" applyBorder="1" applyAlignment="1" applyProtection="0">
      <alignment vertical="bottom"/>
    </xf>
    <xf numFmtId="10" fontId="0" fillId="2" borderId="5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3" fillId="2" borderId="18" applyNumberFormat="1" applyFont="1" applyFill="1" applyBorder="1" applyAlignment="1" applyProtection="0">
      <alignment vertical="bottom"/>
    </xf>
    <xf numFmtId="0" fontId="3" fillId="2" borderId="18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10" fontId="0" fillId="2" borderId="20" applyNumberFormat="1" applyFont="1" applyFill="1" applyBorder="1" applyAlignment="1" applyProtection="0">
      <alignment horizontal="center" vertical="bottom"/>
    </xf>
    <xf numFmtId="61" fontId="0" fillId="2" borderId="20" applyNumberFormat="1" applyFont="1" applyFill="1" applyBorder="1" applyAlignment="1" applyProtection="0">
      <alignment horizontal="center" vertical="bottom"/>
    </xf>
    <xf numFmtId="0" fontId="0" fillId="2" borderId="20" applyNumberFormat="0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49" fontId="8" fillId="5" borderId="23" applyNumberFormat="1" applyFont="1" applyFill="1" applyBorder="1" applyAlignment="1" applyProtection="0">
      <alignment horizontal="center" vertical="bottom"/>
    </xf>
    <xf numFmtId="0" fontId="8" fillId="5" borderId="24" applyNumberFormat="0" applyFont="1" applyFill="1" applyBorder="1" applyAlignment="1" applyProtection="0">
      <alignment horizontal="center" vertical="bottom"/>
    </xf>
    <xf numFmtId="0" fontId="8" fillId="5" borderId="25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49" fontId="0" fillId="2" borderId="27" applyNumberFormat="1" applyFont="1" applyFill="1" applyBorder="1" applyAlignment="1" applyProtection="0">
      <alignment horizontal="right" vertical="bottom"/>
    </xf>
    <xf numFmtId="2" fontId="0" fillId="2" borderId="27" applyNumberFormat="1" applyFont="1" applyFill="1" applyBorder="1" applyAlignment="1" applyProtection="0">
      <alignment horizontal="right" vertical="bottom"/>
    </xf>
    <xf numFmtId="0" fontId="0" fillId="2" borderId="27" applyNumberFormat="0" applyFont="1" applyFill="1" applyBorder="1" applyAlignment="1" applyProtection="0">
      <alignment vertical="bottom"/>
    </xf>
    <xf numFmtId="9" fontId="0" fillId="2" borderId="27" applyNumberFormat="1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right" vertical="bottom"/>
    </xf>
    <xf numFmtId="63" fontId="0" fillId="2" borderId="5" applyNumberFormat="1" applyFont="1" applyFill="1" applyBorder="1" applyAlignment="1" applyProtection="0">
      <alignment vertical="bottom"/>
    </xf>
    <xf numFmtId="9" fontId="0" fillId="2" borderId="5" applyNumberFormat="1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60" fontId="0" fillId="2" borderId="5" applyNumberFormat="1" applyFont="1" applyFill="1" applyBorder="1" applyAlignment="1" applyProtection="0">
      <alignment vertical="bottom"/>
    </xf>
    <xf numFmtId="64" fontId="0" fillId="2" borderId="5" applyNumberFormat="1" applyFont="1" applyFill="1" applyBorder="1" applyAlignment="1" applyProtection="0">
      <alignment vertical="bottom"/>
    </xf>
    <xf numFmtId="65" fontId="0" fillId="2" borderId="5" applyNumberFormat="1" applyFont="1" applyFill="1" applyBorder="1" applyAlignment="1" applyProtection="0">
      <alignment vertical="bottom"/>
    </xf>
    <xf numFmtId="9" fontId="9" fillId="2" borderId="5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  <xf numFmtId="49" fontId="3" fillId="4" borderId="32" applyNumberFormat="1" applyFont="1" applyFill="1" applyBorder="1" applyAlignment="1" applyProtection="0">
      <alignment horizontal="center" vertical="center" wrapText="1"/>
    </xf>
    <xf numFmtId="49" fontId="0" fillId="4" borderId="29" applyNumberFormat="1" applyFont="1" applyFill="1" applyBorder="1" applyAlignment="1" applyProtection="0">
      <alignment vertical="bottom"/>
    </xf>
    <xf numFmtId="63" fontId="0" fillId="4" borderId="5" applyNumberFormat="1" applyFont="1" applyFill="1" applyBorder="1" applyAlignment="1" applyProtection="0">
      <alignment vertical="bottom"/>
    </xf>
    <xf numFmtId="62" fontId="0" fillId="4" borderId="5" applyNumberFormat="1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bottom"/>
    </xf>
    <xf numFmtId="0" fontId="3" fillId="4" borderId="33" applyNumberFormat="0" applyFont="1" applyFill="1" applyBorder="1" applyAlignment="1" applyProtection="0">
      <alignment horizontal="center" vertical="center" wrapText="1"/>
    </xf>
    <xf numFmtId="64" fontId="0" fillId="4" borderId="5" applyNumberFormat="1" applyFont="1" applyFill="1" applyBorder="1" applyAlignment="1" applyProtection="0">
      <alignment vertical="bottom"/>
    </xf>
    <xf numFmtId="9" fontId="0" fillId="2" borderId="22" applyNumberFormat="1" applyFont="1" applyFill="1" applyBorder="1" applyAlignment="1" applyProtection="0">
      <alignment vertical="bottom"/>
    </xf>
    <xf numFmtId="49" fontId="10" fillId="4" borderId="29" applyNumberFormat="1" applyFont="1" applyFill="1" applyBorder="1" applyAlignment="1" applyProtection="0">
      <alignment horizontal="right" vertical="bottom"/>
    </xf>
    <xf numFmtId="64" fontId="10" fillId="4" borderId="5" applyNumberFormat="1" applyFont="1" applyFill="1" applyBorder="1" applyAlignment="1" applyProtection="0">
      <alignment vertical="bottom"/>
    </xf>
    <xf numFmtId="49" fontId="10" fillId="4" borderId="5" applyNumberFormat="1" applyFont="1" applyFill="1" applyBorder="1" applyAlignment="1" applyProtection="0">
      <alignment horizontal="right" vertical="bottom"/>
    </xf>
    <xf numFmtId="62" fontId="10" fillId="4" borderId="5" applyNumberFormat="1" applyFont="1" applyFill="1" applyBorder="1" applyAlignment="1" applyProtection="0">
      <alignment vertical="bottom"/>
    </xf>
    <xf numFmtId="9" fontId="6" fillId="4" borderId="5" applyNumberFormat="1" applyFont="1" applyFill="1" applyBorder="1" applyAlignment="1" applyProtection="0">
      <alignment vertical="bottom"/>
    </xf>
    <xf numFmtId="10" fontId="6" fillId="4" borderId="5" applyNumberFormat="1" applyFont="1" applyFill="1" applyBorder="1" applyAlignment="1" applyProtection="0">
      <alignment vertical="bottom"/>
    </xf>
    <xf numFmtId="9" fontId="0" fillId="4" borderId="5" applyNumberFormat="1" applyFont="1" applyFill="1" applyBorder="1" applyAlignment="1" applyProtection="0">
      <alignment vertical="bottom"/>
    </xf>
    <xf numFmtId="9" fontId="10" fillId="4" borderId="5" applyNumberFormat="1" applyFont="1" applyFill="1" applyBorder="1" applyAlignment="1" applyProtection="0">
      <alignment vertical="bottom"/>
    </xf>
    <xf numFmtId="0" fontId="0" fillId="2" borderId="22" applyNumberFormat="1" applyFont="1" applyFill="1" applyBorder="1" applyAlignment="1" applyProtection="0">
      <alignment vertical="bottom"/>
    </xf>
    <xf numFmtId="0" fontId="3" fillId="4" borderId="34" applyNumberFormat="0" applyFont="1" applyFill="1" applyBorder="1" applyAlignment="1" applyProtection="0">
      <alignment horizontal="center" vertical="center" wrapText="1"/>
    </xf>
    <xf numFmtId="0" fontId="0" fillId="2" borderId="23" applyNumberFormat="0" applyFont="1" applyFill="1" applyBorder="1" applyAlignment="1" applyProtection="0">
      <alignment vertical="bottom"/>
    </xf>
    <xf numFmtId="0" fontId="11" fillId="2" borderId="5" applyNumberFormat="0" applyFont="1" applyFill="1" applyBorder="1" applyAlignment="1" applyProtection="0">
      <alignment vertical="bottom"/>
    </xf>
    <xf numFmtId="49" fontId="3" fillId="6" borderId="32" applyNumberFormat="1" applyFont="1" applyFill="1" applyBorder="1" applyAlignment="1" applyProtection="0">
      <alignment horizontal="center" vertical="center" wrapText="1"/>
    </xf>
    <xf numFmtId="49" fontId="0" fillId="6" borderId="29" applyNumberFormat="1" applyFont="1" applyFill="1" applyBorder="1" applyAlignment="1" applyProtection="0">
      <alignment vertical="bottom"/>
    </xf>
    <xf numFmtId="64" fontId="0" fillId="6" borderId="5" applyNumberFormat="1" applyFont="1" applyFill="1" applyBorder="1" applyAlignment="1" applyProtection="0">
      <alignment vertical="bottom"/>
    </xf>
    <xf numFmtId="0" fontId="0" fillId="6" borderId="5" applyNumberFormat="0" applyFont="1" applyFill="1" applyBorder="1" applyAlignment="1" applyProtection="0">
      <alignment vertical="bottom"/>
    </xf>
    <xf numFmtId="0" fontId="3" fillId="6" borderId="33" applyNumberFormat="0" applyFont="1" applyFill="1" applyBorder="1" applyAlignment="1" applyProtection="0">
      <alignment horizontal="center" vertical="center"/>
    </xf>
    <xf numFmtId="0" fontId="3" fillId="6" borderId="34" applyNumberFormat="0" applyFont="1" applyFill="1" applyBorder="1" applyAlignment="1" applyProtection="0">
      <alignment horizontal="center" vertical="center"/>
    </xf>
    <xf numFmtId="60" fontId="11" fillId="2" borderId="5" applyNumberFormat="1" applyFont="1" applyFill="1" applyBorder="1" applyAlignment="1" applyProtection="0">
      <alignment vertical="bottom"/>
    </xf>
    <xf numFmtId="49" fontId="12" fillId="2" borderId="5" applyNumberFormat="1" applyFont="1" applyFill="1" applyBorder="1" applyAlignment="1" applyProtection="0">
      <alignment vertical="bottom"/>
    </xf>
    <xf numFmtId="9" fontId="13" fillId="2" borderId="29" applyNumberFormat="1" applyFont="1" applyFill="1" applyBorder="1" applyAlignment="1" applyProtection="0">
      <alignment vertical="bottom"/>
    </xf>
    <xf numFmtId="49" fontId="14" fillId="2" borderId="5" applyNumberFormat="1" applyFont="1" applyFill="1" applyBorder="1" applyAlignment="1" applyProtection="0">
      <alignment horizontal="right" vertical="bottom"/>
    </xf>
    <xf numFmtId="62" fontId="13" fillId="2" borderId="5" applyNumberFormat="1" applyFont="1" applyFill="1" applyBorder="1" applyAlignment="1" applyProtection="0">
      <alignment vertical="bottom"/>
    </xf>
    <xf numFmtId="49" fontId="3" fillId="2" borderId="29" applyNumberFormat="1" applyFont="1" applyFill="1" applyBorder="1" applyAlignment="1" applyProtection="0">
      <alignment horizontal="right" vertical="bottom"/>
    </xf>
    <xf numFmtId="62" fontId="3" fillId="2" borderId="5" applyNumberFormat="1" applyFont="1" applyFill="1" applyBorder="1" applyAlignment="1" applyProtection="0">
      <alignment horizontal="center" vertical="bottom"/>
    </xf>
    <xf numFmtId="49" fontId="3" fillId="2" borderId="5" applyNumberFormat="1" applyFont="1" applyFill="1" applyBorder="1" applyAlignment="1" applyProtection="0">
      <alignment vertical="bottom"/>
    </xf>
    <xf numFmtId="0" fontId="9" fillId="2" borderId="5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15" fillId="2" borderId="5" applyNumberFormat="1" applyFont="1" applyFill="1" applyBorder="1" applyAlignment="1" applyProtection="0">
      <alignment vertical="bottom"/>
    </xf>
    <xf numFmtId="0" fontId="15" fillId="2" borderId="5" applyNumberFormat="0" applyFont="1" applyFill="1" applyBorder="1" applyAlignment="1" applyProtection="0">
      <alignment vertical="bottom"/>
    </xf>
    <xf numFmtId="49" fontId="12" fillId="7" borderId="5" applyNumberFormat="1" applyFont="1" applyFill="1" applyBorder="1" applyAlignment="1" applyProtection="0">
      <alignment vertical="bottom"/>
    </xf>
    <xf numFmtId="59" fontId="12" fillId="7" borderId="5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bottom"/>
    </xf>
    <xf numFmtId="62" fontId="0" fillId="3" borderId="5" applyNumberFormat="1" applyFont="1" applyFill="1" applyBorder="1" applyAlignment="1" applyProtection="0">
      <alignment horizontal="left" vertical="bottom"/>
    </xf>
    <xf numFmtId="0" fontId="0" fillId="3" borderId="5" applyNumberFormat="0" applyFont="1" applyFill="1" applyBorder="1" applyAlignment="1" applyProtection="0">
      <alignment horizontal="right" vertical="bottom"/>
    </xf>
    <xf numFmtId="49" fontId="0" fillId="3" borderId="5" applyNumberFormat="1" applyFont="1" applyFill="1" applyBorder="1" applyAlignment="1" applyProtection="0">
      <alignment horizontal="right" vertical="bottom"/>
    </xf>
    <xf numFmtId="59" fontId="0" fillId="3" borderId="5" applyNumberFormat="1" applyFont="1" applyFill="1" applyBorder="1" applyAlignment="1" applyProtection="0">
      <alignment vertical="bottom"/>
    </xf>
    <xf numFmtId="10" fontId="12" fillId="7" borderId="5" applyNumberFormat="1" applyFont="1" applyFill="1" applyBorder="1" applyAlignment="1" applyProtection="0">
      <alignment vertical="bottom"/>
    </xf>
    <xf numFmtId="9" fontId="0" fillId="3" borderId="5" applyNumberFormat="1" applyFont="1" applyFill="1" applyBorder="1" applyAlignment="1" applyProtection="0">
      <alignment vertical="bottom"/>
    </xf>
    <xf numFmtId="61" fontId="0" fillId="3" borderId="5" applyNumberFormat="1" applyFont="1" applyFill="1" applyBorder="1" applyAlignment="1" applyProtection="0">
      <alignment vertical="bottom"/>
    </xf>
    <xf numFmtId="0" fontId="12" fillId="7" borderId="5" applyNumberFormat="0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0" fillId="6" borderId="5" applyNumberFormat="1" applyFont="1" applyFill="1" applyBorder="1" applyAlignment="1" applyProtection="0">
      <alignment vertical="bottom"/>
    </xf>
    <xf numFmtId="0" fontId="0" fillId="2" borderId="3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40" applyNumberFormat="0" applyFont="1" applyFill="1" applyBorder="1" applyAlignment="1" applyProtection="0">
      <alignment vertical="bottom"/>
    </xf>
    <xf numFmtId="0" fontId="0" fillId="2" borderId="41" applyNumberFormat="0" applyFont="1" applyFill="1" applyBorder="1" applyAlignment="1" applyProtection="0">
      <alignment vertical="bottom"/>
    </xf>
    <xf numFmtId="0" fontId="0" fillId="2" borderId="42" applyNumberFormat="0" applyFont="1" applyFill="1" applyBorder="1" applyAlignment="1" applyProtection="0">
      <alignment vertical="bottom"/>
    </xf>
    <xf numFmtId="0" fontId="0" fillId="2" borderId="43" applyNumberFormat="0" applyFont="1" applyFill="1" applyBorder="1" applyAlignment="1" applyProtection="0">
      <alignment vertical="bottom"/>
    </xf>
    <xf numFmtId="9" fontId="0" fillId="2" borderId="43" applyNumberFormat="1" applyFont="1" applyFill="1" applyBorder="1" applyAlignment="1" applyProtection="0">
      <alignment horizontal="center" vertical="bottom"/>
    </xf>
    <xf numFmtId="0" fontId="0" fillId="2" borderId="44" applyNumberFormat="0" applyFont="1" applyFill="1" applyBorder="1" applyAlignment="1" applyProtection="0">
      <alignment vertical="bottom"/>
    </xf>
    <xf numFmtId="0" fontId="0" fillId="2" borderId="45" applyNumberFormat="0" applyFont="1" applyFill="1" applyBorder="1" applyAlignment="1" applyProtection="0">
      <alignment vertical="bottom"/>
    </xf>
    <xf numFmtId="9" fontId="16" fillId="2" borderId="5" applyNumberFormat="1" applyFont="1" applyFill="1" applyBorder="1" applyAlignment="1" applyProtection="0">
      <alignment horizontal="center" vertical="bottom"/>
    </xf>
    <xf numFmtId="63" fontId="16" fillId="2" borderId="5" applyNumberFormat="1" applyFont="1" applyFill="1" applyBorder="1" applyAlignment="1" applyProtection="0">
      <alignment horizontal="center" vertical="bottom"/>
    </xf>
    <xf numFmtId="0" fontId="0" fillId="2" borderId="46" applyNumberFormat="0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horizontal="center" vertical="bottom" wrapText="1"/>
    </xf>
    <xf numFmtId="0" fontId="3" fillId="2" borderId="46" applyNumberFormat="0" applyFont="1" applyFill="1" applyBorder="1" applyAlignment="1" applyProtection="0">
      <alignment horizontal="center" vertical="bottom" wrapText="1"/>
    </xf>
    <xf numFmtId="64" fontId="0" fillId="2" borderId="46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62" fontId="0" fillId="2" borderId="6" applyNumberFormat="1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/>
    </xf>
    <xf numFmtId="64" fontId="0" fillId="2" borderId="48" applyNumberFormat="1" applyFont="1" applyFill="1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bottom"/>
    </xf>
    <xf numFmtId="0" fontId="0" fillId="2" borderId="50" applyNumberFormat="0" applyFont="1" applyFill="1" applyBorder="1" applyAlignment="1" applyProtection="0">
      <alignment vertical="bottom"/>
    </xf>
    <xf numFmtId="0" fontId="0" fillId="2" borderId="51" applyNumberFormat="0" applyFont="1" applyFill="1" applyBorder="1" applyAlignment="1" applyProtection="0">
      <alignment vertical="bottom"/>
    </xf>
    <xf numFmtId="64" fontId="0" fillId="2" borderId="18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49" fontId="17" fillId="2" borderId="5" applyNumberFormat="1" applyFont="1" applyFill="1" applyBorder="1" applyAlignment="1" applyProtection="0">
      <alignment vertical="bottom"/>
    </xf>
    <xf numFmtId="49" fontId="18" fillId="2" borderId="5" applyNumberFormat="1" applyFont="1" applyFill="1" applyBorder="1" applyAlignment="1" applyProtection="0">
      <alignment horizontal="center" vertical="bottom"/>
    </xf>
    <xf numFmtId="0" fontId="19" fillId="2" borderId="5" applyNumberFormat="1" applyFont="1" applyFill="1" applyBorder="1" applyAlignment="1" applyProtection="0">
      <alignment vertical="bottom"/>
    </xf>
    <xf numFmtId="59" fontId="19" fillId="2" borderId="5" applyNumberFormat="1" applyFont="1" applyFill="1" applyBorder="1" applyAlignment="1" applyProtection="0">
      <alignment vertical="bottom"/>
    </xf>
    <xf numFmtId="0" fontId="19" fillId="2" borderId="5" applyNumberFormat="0" applyFont="1" applyFill="1" applyBorder="1" applyAlignment="1" applyProtection="0">
      <alignment vertical="bottom"/>
    </xf>
    <xf numFmtId="59" fontId="19" fillId="2" borderId="18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fff2cb"/>
      <rgbColor rgb="ffe7e6e6"/>
      <rgbColor rgb="ffa5a5a5"/>
      <rgbColor rgb="ff7f7f7f"/>
      <rgbColor rgb="ffc00000"/>
      <rgbColor rgb="ffe2eeda"/>
      <rgbColor rgb="ffcfcfcf"/>
      <rgbColor rgb="ff9c0006"/>
      <rgbColor rgb="fff2f2f2"/>
      <rgbColor rgb="ffed7d3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11</xdr:col>
      <xdr:colOff>72277</xdr:colOff>
      <xdr:row>8</xdr:row>
      <xdr:rowOff>56819</xdr:rowOff>
    </xdr:from>
    <xdr:to>
      <xdr:col>11</xdr:col>
      <xdr:colOff>779436</xdr:colOff>
      <xdr:row>9</xdr:row>
      <xdr:rowOff>27957</xdr:rowOff>
    </xdr:to>
    <xdr:sp>
      <xdr:nvSpPr>
        <xdr:cNvPr id="2" name="Triangle 2"/>
        <xdr:cNvSpPr/>
      </xdr:nvSpPr>
      <xdr:spPr>
        <a:xfrm>
          <a:off x="9711577" y="1682419"/>
          <a:ext cx="707160" cy="17433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0" y="21600"/>
              </a:moveTo>
              <a:lnTo>
                <a:pt x="11020" y="0"/>
              </a:lnTo>
              <a:lnTo>
                <a:pt x="21600" y="21600"/>
              </a:lnTo>
              <a:close/>
            </a:path>
          </a:pathLst>
        </a:custGeom>
        <a:solidFill>
          <a:schemeClr val="accent4"/>
        </a:solidFill>
        <a:ln w="12700" cap="flat">
          <a:solidFill>
            <a:srgbClr val="6C5100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208737</xdr:colOff>
      <xdr:row>1</xdr:row>
      <xdr:rowOff>115714</xdr:rowOff>
    </xdr:to>
    <xdr:sp>
      <xdr:nvSpPr>
        <xdr:cNvPr id="3" name="FINCA SANTA ROSA HSDF VALUATION - SUMMARY"/>
        <xdr:cNvSpPr txBox="1"/>
      </xdr:nvSpPr>
      <xdr:spPr>
        <a:xfrm>
          <a:off x="-19050" y="-20799"/>
          <a:ext cx="5580838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FINCA SANTA ROSA HSDF VALUATION - SUMMARY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6</xdr:col>
      <xdr:colOff>30937</xdr:colOff>
      <xdr:row>1</xdr:row>
      <xdr:rowOff>103014</xdr:rowOff>
    </xdr:to>
    <xdr:sp>
      <xdr:nvSpPr>
        <xdr:cNvPr id="5" name="FINCA SANTA ROSA HSDF VALUATION - 500K FACILITY CAPACITY"/>
        <xdr:cNvSpPr txBox="1"/>
      </xdr:nvSpPr>
      <xdr:spPr>
        <a:xfrm>
          <a:off x="-19050" y="-298117"/>
          <a:ext cx="5580838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FINCA SANTA ROSA HSDF VALUATION - 500K FACILITY CAPACITY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6</xdr:col>
      <xdr:colOff>30937</xdr:colOff>
      <xdr:row>1</xdr:row>
      <xdr:rowOff>103014</xdr:rowOff>
    </xdr:to>
    <xdr:sp>
      <xdr:nvSpPr>
        <xdr:cNvPr id="7" name="FINCA SANTA ROSA HSDF VALUATION - 1M FACILITY CAPACITY"/>
        <xdr:cNvSpPr txBox="1"/>
      </xdr:nvSpPr>
      <xdr:spPr>
        <a:xfrm>
          <a:off x="-19050" y="-298116"/>
          <a:ext cx="5580838" cy="31891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FINCA SANTA ROSA HSDF VALUATION - 1M FACILITY CAPACITY</a:t>
          </a:r>
        </a:p>
      </xdr:txBody>
    </xdr: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5</xdr:col>
      <xdr:colOff>335737</xdr:colOff>
      <xdr:row>1</xdr:row>
      <xdr:rowOff>103014</xdr:rowOff>
    </xdr:to>
    <xdr:sp>
      <xdr:nvSpPr>
        <xdr:cNvPr id="9" name="FINCA SANTA ROSA HSDF VALUATION - RENTS TO TWC-IPM"/>
        <xdr:cNvSpPr txBox="1"/>
      </xdr:nvSpPr>
      <xdr:spPr>
        <a:xfrm>
          <a:off x="-19050" y="-298116"/>
          <a:ext cx="5580838" cy="31891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FINCA SANTA ROSA HSDF VALUATION - RENTS TO TWC-IPM</a:t>
          </a:r>
        </a:p>
      </xdr:txBody>
    </xdr:sp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4</xdr:col>
      <xdr:colOff>323037</xdr:colOff>
      <xdr:row>1</xdr:row>
      <xdr:rowOff>123969</xdr:rowOff>
    </xdr:to>
    <xdr:sp>
      <xdr:nvSpPr>
        <xdr:cNvPr id="11" name="FINCA SANTA ROSA HSDF VALUATION - FINANCIAL COST"/>
        <xdr:cNvSpPr txBox="1"/>
      </xdr:nvSpPr>
      <xdr:spPr>
        <a:xfrm>
          <a:off x="-19050" y="-298116"/>
          <a:ext cx="5580838" cy="31891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FINCA SANTA ROSA HSDF VALUATION - FINANCIAL COST</a:t>
          </a:r>
        </a:p>
      </xdr:txBody>
    </xdr:sp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0</xdr:colOff>
      <xdr:row>3</xdr:row>
      <xdr:rowOff>0</xdr:rowOff>
    </xdr:from>
    <xdr:to>
      <xdr:col>10</xdr:col>
      <xdr:colOff>342900</xdr:colOff>
      <xdr:row>21</xdr:row>
      <xdr:rowOff>145153</xdr:rowOff>
    </xdr:to>
    <xdr:pic>
      <xdr:nvPicPr>
        <xdr:cNvPr id="13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25500" y="609600"/>
          <a:ext cx="7772400" cy="38027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10</xdr:col>
      <xdr:colOff>342900</xdr:colOff>
      <xdr:row>41</xdr:row>
      <xdr:rowOff>159611</xdr:rowOff>
    </xdr:to>
    <xdr:pic>
      <xdr:nvPicPr>
        <xdr:cNvPr id="14" name="Picture 2" descr="Picture 2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825500" y="4470400"/>
          <a:ext cx="7772400" cy="40204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</xdr:colOff>
      <xdr:row>1</xdr:row>
      <xdr:rowOff>115714</xdr:rowOff>
    </xdr:to>
    <xdr:sp>
      <xdr:nvSpPr>
        <xdr:cNvPr id="15" name="FINCA SANTA ROSA HSDF VALUATION - EXAMPLE OF AN EXISTING MIDSTREAM"/>
        <xdr:cNvSpPr txBox="1"/>
      </xdr:nvSpPr>
      <xdr:spPr>
        <a:xfrm>
          <a:off x="-19050" y="-298117"/>
          <a:ext cx="6642100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FINCA SANTA ROSA HSDF VALUATION - EXAMPLE OF AN EXISTING MIDSTREAM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- 2022 Theme">
  <a:themeElements>
    <a:clrScheme name="Office 2013 - 2022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2022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2022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38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1" customWidth="1"/>
    <col min="2" max="2" width="18.3516" style="1" customWidth="1"/>
    <col min="3" max="3" width="12.1719" style="1" customWidth="1"/>
    <col min="4" max="4" width="14.6719" style="1" customWidth="1"/>
    <col min="5" max="5" width="14.5" style="1" customWidth="1"/>
    <col min="6" max="6" width="13.1719" style="1" customWidth="1"/>
    <col min="7" max="7" width="11.8516" style="1" customWidth="1"/>
    <col min="8" max="8" width="12.5" style="1" customWidth="1"/>
    <col min="9" max="9" width="11.6719" style="1" customWidth="1"/>
    <col min="10" max="10" width="3.85156" style="1" customWidth="1"/>
    <col min="11" max="11" width="3" style="1" customWidth="1"/>
    <col min="12" max="12" width="10.8516" style="1" customWidth="1"/>
    <col min="13" max="16384" width="10.8516" style="1" customWidth="1"/>
  </cols>
  <sheetData>
    <row r="1" ht="16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16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ht="16" customHeight="1">
      <c r="A3" s="5"/>
      <c r="B3" s="8"/>
      <c r="C3" s="8"/>
      <c r="D3" s="8"/>
      <c r="E3" s="8"/>
      <c r="F3" s="8"/>
      <c r="G3" s="8"/>
      <c r="H3" s="8"/>
      <c r="I3" s="8"/>
      <c r="J3" s="6"/>
      <c r="K3" s="6"/>
      <c r="L3" s="9"/>
    </row>
    <row r="4" ht="16" customHeight="1">
      <c r="A4" s="10"/>
      <c r="B4" t="s" s="11">
        <v>0</v>
      </c>
      <c r="C4" t="s" s="11">
        <v>1</v>
      </c>
      <c r="D4" t="s" s="11">
        <v>2</v>
      </c>
      <c r="E4" t="s" s="11">
        <v>3</v>
      </c>
      <c r="F4" t="s" s="11">
        <v>4</v>
      </c>
      <c r="G4" t="s" s="11">
        <v>5</v>
      </c>
      <c r="H4" t="s" s="11">
        <v>6</v>
      </c>
      <c r="I4" t="s" s="11">
        <v>7</v>
      </c>
      <c r="J4" s="12"/>
      <c r="K4" s="13"/>
      <c r="L4" t="s" s="11">
        <v>8</v>
      </c>
    </row>
    <row r="5" ht="16" customHeight="1">
      <c r="A5" s="10"/>
      <c r="B5" t="s" s="14">
        <v>9</v>
      </c>
      <c r="C5" t="s" s="15">
        <v>10</v>
      </c>
      <c r="D5" t="s" s="15">
        <v>11</v>
      </c>
      <c r="E5" s="16">
        <v>25</v>
      </c>
      <c r="F5" s="17">
        <f>'Financial Cost'!C2/1000000</f>
        <v>176</v>
      </c>
      <c r="G5" s="18">
        <v>0.06</v>
      </c>
      <c r="H5" s="16">
        <f>'Financial Cost'!C4</f>
        <v>15</v>
      </c>
      <c r="I5" s="16">
        <f>'Financial Cost'!C5</f>
        <v>2</v>
      </c>
      <c r="J5" s="12"/>
      <c r="K5" s="13"/>
      <c r="L5" s="19">
        <v>5</v>
      </c>
    </row>
    <row r="6" ht="16" customHeight="1">
      <c r="A6" s="10"/>
      <c r="B6" t="s" s="14">
        <v>12</v>
      </c>
      <c r="C6" s="20"/>
      <c r="D6" s="20"/>
      <c r="E6" s="16">
        <v>50</v>
      </c>
      <c r="F6" s="17">
        <f>'Financial Cost'!C2/1000000</f>
        <v>176</v>
      </c>
      <c r="G6" s="18">
        <f>G5</f>
        <v>0.06</v>
      </c>
      <c r="H6" s="16">
        <f>'Financial Cost'!C4</f>
        <v>15</v>
      </c>
      <c r="I6" s="16">
        <f>'Financial Cost'!C5</f>
        <v>2</v>
      </c>
      <c r="J6" s="12"/>
      <c r="K6" s="13"/>
      <c r="L6" s="21"/>
    </row>
    <row r="7" ht="16" customHeight="1">
      <c r="A7" s="10"/>
      <c r="B7" t="s" s="14">
        <v>13</v>
      </c>
      <c r="C7" t="s" s="15">
        <v>14</v>
      </c>
      <c r="D7" t="s" s="15">
        <v>11</v>
      </c>
      <c r="E7" s="16">
        <v>25</v>
      </c>
      <c r="F7" s="17">
        <f>'Financial Cost'!C28/1000000</f>
        <v>216</v>
      </c>
      <c r="G7" s="18">
        <f>G6</f>
        <v>0.06</v>
      </c>
      <c r="H7" s="16">
        <f>'Financial Cost'!C30</f>
        <v>15</v>
      </c>
      <c r="I7" s="16">
        <f>'Financial Cost'!C31</f>
        <v>2</v>
      </c>
      <c r="J7" s="12"/>
      <c r="K7" s="13"/>
      <c r="L7" s="19">
        <v>4</v>
      </c>
    </row>
    <row r="8" ht="16" customHeight="1">
      <c r="A8" s="10"/>
      <c r="B8" t="s" s="14">
        <v>15</v>
      </c>
      <c r="C8" s="20"/>
      <c r="D8" s="20"/>
      <c r="E8" s="16">
        <v>50</v>
      </c>
      <c r="F8" s="17">
        <f>'Financial Cost'!C28/1000000</f>
        <v>216</v>
      </c>
      <c r="G8" s="18">
        <f>G7</f>
        <v>0.06</v>
      </c>
      <c r="H8" s="16">
        <f>'Financial Cost'!C30</f>
        <v>15</v>
      </c>
      <c r="I8" s="16">
        <f>'Financial Cost'!C31</f>
        <v>2</v>
      </c>
      <c r="J8" s="12"/>
      <c r="K8" s="13"/>
      <c r="L8" s="21"/>
    </row>
    <row r="9" ht="16" customHeight="1">
      <c r="A9" s="5"/>
      <c r="B9" s="22"/>
      <c r="C9" s="22"/>
      <c r="D9" s="22"/>
      <c r="E9" s="22"/>
      <c r="F9" s="22"/>
      <c r="G9" s="22"/>
      <c r="H9" s="22"/>
      <c r="I9" s="22"/>
      <c r="J9" s="6"/>
      <c r="K9" s="6"/>
      <c r="L9" s="23"/>
    </row>
    <row r="10" ht="16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t="s" s="24">
        <v>16</v>
      </c>
    </row>
    <row r="11" ht="16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ht="16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</row>
    <row r="13" ht="16" customHeight="1">
      <c r="A13" s="5"/>
      <c r="B13" s="6"/>
      <c r="C13" t="s" s="25">
        <v>17</v>
      </c>
      <c r="D13" s="26"/>
      <c r="E13" s="26"/>
      <c r="F13" s="26"/>
      <c r="G13" s="6"/>
      <c r="H13" s="6"/>
      <c r="I13" s="6"/>
      <c r="J13" s="6"/>
      <c r="K13" s="6"/>
      <c r="L13" s="7"/>
    </row>
    <row r="14" ht="16" customHeight="1">
      <c r="A14" s="5"/>
      <c r="B14" s="6"/>
      <c r="C14" t="s" s="25">
        <v>9</v>
      </c>
      <c r="D14" t="s" s="25">
        <v>12</v>
      </c>
      <c r="E14" t="s" s="25">
        <v>13</v>
      </c>
      <c r="F14" t="s" s="25">
        <v>15</v>
      </c>
      <c r="G14" s="6"/>
      <c r="H14" s="6"/>
      <c r="I14" s="6"/>
      <c r="J14" s="6"/>
      <c r="K14" s="6"/>
      <c r="L14" s="7"/>
    </row>
    <row r="15" ht="16" customHeight="1">
      <c r="A15" s="5"/>
      <c r="B15" t="s" s="27">
        <v>18</v>
      </c>
      <c r="C15" s="28">
        <f>'Facility 500K Capacity'!BD14</f>
        <v>408.6</v>
      </c>
      <c r="D15" s="28">
        <f>'Facility 500K Capacity'!BD74</f>
        <v>858.6</v>
      </c>
      <c r="E15" s="28">
        <f>'Facility 1M Capacity'!BD14</f>
        <v>762.72</v>
      </c>
      <c r="F15" s="28">
        <f>'Facility 1M Capacity'!BD74</f>
        <v>1602.72</v>
      </c>
      <c r="G15" s="6"/>
      <c r="H15" s="6"/>
      <c r="I15" s="6"/>
      <c r="J15" s="6"/>
      <c r="K15" s="6"/>
      <c r="L15" s="7"/>
    </row>
    <row r="16" ht="16" customHeight="1">
      <c r="A16" s="5"/>
      <c r="B16" t="s" s="29">
        <v>19</v>
      </c>
      <c r="C16" s="30">
        <f>'Facility 500K Capacity'!BD15</f>
        <v>3534.9391698467</v>
      </c>
      <c r="D16" s="30">
        <f>'Facility 500K Capacity'!BD75</f>
        <v>13526.8449531263</v>
      </c>
      <c r="E16" s="30">
        <f>'Facility 1M Capacity'!BD15</f>
        <v>5278.842493637720</v>
      </c>
      <c r="F16" s="30">
        <f>'Facility 1M Capacity'!BD75</f>
        <v>20200.0884633351</v>
      </c>
      <c r="G16" s="6"/>
      <c r="H16" s="6"/>
      <c r="I16" s="6"/>
      <c r="J16" s="6"/>
      <c r="K16" s="6"/>
      <c r="L16" s="7"/>
    </row>
    <row r="17" ht="16" customHeight="1">
      <c r="A17" s="5"/>
      <c r="B17" s="6"/>
      <c r="C17" s="31"/>
      <c r="D17" s="31"/>
      <c r="E17" s="31"/>
      <c r="F17" s="31"/>
      <c r="G17" s="6"/>
      <c r="H17" s="6"/>
      <c r="I17" s="6"/>
      <c r="J17" s="6"/>
      <c r="K17" s="6"/>
      <c r="L17" s="7"/>
    </row>
    <row r="18" ht="16" customHeight="1">
      <c r="A18" s="5"/>
      <c r="B18" t="s" s="27">
        <v>20</v>
      </c>
      <c r="C18" s="32">
        <f>'Facility 500K Capacity'!BD17</f>
        <v>-1579.100249108820</v>
      </c>
      <c r="D18" s="32">
        <f>'Facility 500K Capacity'!BD77</f>
        <v>-5488.556561197890</v>
      </c>
      <c r="E18" s="32">
        <f>'Facility 1M Capacity'!BD17</f>
        <v>-2504.526125961760</v>
      </c>
      <c r="F18" s="32">
        <f>'Facility 1M Capacity'!BD77</f>
        <v>-8906.0149809432</v>
      </c>
      <c r="G18" s="6"/>
      <c r="H18" s="6"/>
      <c r="I18" s="6"/>
      <c r="J18" s="6"/>
      <c r="K18" s="6"/>
      <c r="L18" s="7"/>
    </row>
    <row r="19" ht="16" customHeight="1">
      <c r="A19" s="5"/>
      <c r="B19" t="s" s="27">
        <v>21</v>
      </c>
      <c r="C19" s="32">
        <f>'Facility 500K Capacity'!BD23</f>
        <v>1955.838920737890</v>
      </c>
      <c r="D19" s="32">
        <f>'Facility 500K Capacity'!BD83</f>
        <v>8038.2883919284</v>
      </c>
      <c r="E19" s="32">
        <f>'Facility 1M Capacity'!BD23</f>
        <v>2774.316367675970</v>
      </c>
      <c r="F19" s="32">
        <f>'Facility 1M Capacity'!BD83</f>
        <v>11294.0734823919</v>
      </c>
      <c r="G19" s="6"/>
      <c r="H19" s="6"/>
      <c r="I19" s="6"/>
      <c r="J19" s="6"/>
      <c r="K19" s="6"/>
      <c r="L19" s="7"/>
    </row>
    <row r="20" ht="16" customHeight="1">
      <c r="A20" s="5"/>
      <c r="B20" t="s" s="33">
        <v>22</v>
      </c>
      <c r="C20" s="34">
        <f>C19/C16</f>
        <v>0.553287857800028</v>
      </c>
      <c r="D20" s="34">
        <f>D19/D16</f>
        <v>0.594247100471911</v>
      </c>
      <c r="E20" s="34">
        <f>E19/E16</f>
        <v>0.5255539203944219</v>
      </c>
      <c r="F20" s="34">
        <f>F19/F16</f>
        <v>0.559110100081572</v>
      </c>
      <c r="G20" s="6"/>
      <c r="H20" s="6"/>
      <c r="I20" s="6"/>
      <c r="J20" s="6"/>
      <c r="K20" s="6"/>
      <c r="L20" s="7"/>
    </row>
    <row r="21" ht="16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ht="16" customHeight="1">
      <c r="A22" s="5"/>
      <c r="B22" t="s" s="27">
        <v>23</v>
      </c>
      <c r="C22" s="32">
        <f>'Facility 500K Capacity'!BD28</f>
        <v>1741.305077607890</v>
      </c>
      <c r="D22" s="32">
        <f>'Facility 500K Capacity'!BD88</f>
        <v>8148.7545487984</v>
      </c>
      <c r="E22" s="32">
        <f>'Facility 1M Capacity'!BD28</f>
        <v>2531.782524545970</v>
      </c>
      <c r="F22" s="32">
        <f>'Facility 1M Capacity'!BD88</f>
        <v>11376.5396392619</v>
      </c>
      <c r="G22" s="6"/>
      <c r="H22" s="6"/>
      <c r="I22" s="6"/>
      <c r="J22" s="6"/>
      <c r="K22" s="6"/>
      <c r="L22" s="7"/>
    </row>
    <row r="23" ht="16" customHeight="1">
      <c r="A23" s="5"/>
      <c r="B23" t="s" s="33">
        <v>24</v>
      </c>
      <c r="C23" s="34">
        <f>C22/C16</f>
        <v>0.492598314692755</v>
      </c>
      <c r="D23" s="34">
        <f>D22/D16</f>
        <v>0.602413539671354</v>
      </c>
      <c r="E23" s="34">
        <f>E22/E16</f>
        <v>0.479609408236252</v>
      </c>
      <c r="F23" s="34">
        <f>F22/F16</f>
        <v>0.563192565216301</v>
      </c>
      <c r="G23" s="6"/>
      <c r="H23" s="6"/>
      <c r="I23" s="6"/>
      <c r="J23" s="6"/>
      <c r="K23" s="6"/>
      <c r="L23" s="7"/>
    </row>
    <row r="24" ht="16" customHeight="1">
      <c r="A24" s="5"/>
      <c r="B24" s="6"/>
      <c r="C24" s="34"/>
      <c r="D24" s="34"/>
      <c r="E24" s="34"/>
      <c r="F24" s="34"/>
      <c r="G24" s="6"/>
      <c r="H24" s="6"/>
      <c r="I24" s="6"/>
      <c r="J24" s="6"/>
      <c r="K24" s="6"/>
      <c r="L24" s="7"/>
    </row>
    <row r="25" ht="16" customHeight="1">
      <c r="A25" s="5"/>
      <c r="B25" t="s" s="27">
        <v>25</v>
      </c>
      <c r="C25" s="32">
        <f>'Facility 500K Capacity'!BD33</f>
        <v>1388.558119115550</v>
      </c>
      <c r="D25" s="32">
        <f>'Facility 500K Capacity'!BD93</f>
        <v>7296.412301142090</v>
      </c>
      <c r="E25" s="32">
        <f>'Facility 1M Capacity'!BD33</f>
        <v>2091.840399864080</v>
      </c>
      <c r="F25" s="32">
        <f>'Facility 1M Capacity'!BD93</f>
        <v>10190.5352160951</v>
      </c>
      <c r="G25" s="6"/>
      <c r="H25" s="6"/>
      <c r="I25" s="6"/>
      <c r="J25" s="6"/>
      <c r="K25" s="6"/>
      <c r="L25" s="7"/>
    </row>
    <row r="26" ht="16" customHeight="1">
      <c r="A26" s="5"/>
      <c r="B26" t="s" s="33">
        <v>26</v>
      </c>
      <c r="C26" s="34">
        <f>C25/C16</f>
        <v>0.392809622004264</v>
      </c>
      <c r="D26" s="34">
        <f>D25/D16</f>
        <v>0.539402375529983</v>
      </c>
      <c r="E26" s="34">
        <f>E25/E16</f>
        <v>0.396268765810924</v>
      </c>
      <c r="F26" s="34">
        <f>F25/F16</f>
        <v>0.504479732085916</v>
      </c>
      <c r="G26" s="6"/>
      <c r="H26" s="6"/>
      <c r="I26" s="6"/>
      <c r="J26" s="6"/>
      <c r="K26" s="6"/>
      <c r="L26" s="7"/>
    </row>
    <row r="27" ht="16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</row>
    <row r="28" ht="16" customHeight="1">
      <c r="A28" s="5"/>
      <c r="B28" t="s" s="29">
        <v>27</v>
      </c>
      <c r="C28" s="30">
        <f>'Facility 500K Capacity'!BD36</f>
        <v>1511.758119115550</v>
      </c>
      <c r="D28" s="30">
        <f>'Facility 500K Capacity'!BD96</f>
        <v>7094.612301142090</v>
      </c>
      <c r="E28" s="30">
        <f>'Facility 1M Capacity'!BD36</f>
        <v>2243.040399864080</v>
      </c>
      <c r="F28" s="30">
        <f>'Facility 1M Capacity'!BD96</f>
        <v>10016.7352160951</v>
      </c>
      <c r="G28" s="6"/>
      <c r="H28" s="6"/>
      <c r="I28" s="6"/>
      <c r="J28" s="6"/>
      <c r="K28" s="6"/>
      <c r="L28" s="7"/>
    </row>
    <row r="29" ht="16" customHeight="1">
      <c r="A29" s="5"/>
      <c r="B29" t="s" s="33">
        <v>28</v>
      </c>
      <c r="C29" s="34">
        <f>C28/C16</f>
        <v>0.427661706886207</v>
      </c>
      <c r="D29" s="34">
        <f>D28/D16</f>
        <v>0.5244838930087981</v>
      </c>
      <c r="E29" s="34">
        <f>E28/E16</f>
        <v>0.424911408621774</v>
      </c>
      <c r="F29" s="34">
        <f>F28/F16</f>
        <v>0.495875809369664</v>
      </c>
      <c r="G29" s="6"/>
      <c r="H29" s="6"/>
      <c r="I29" s="6"/>
      <c r="J29" s="6"/>
      <c r="K29" s="6"/>
      <c r="L29" s="7"/>
    </row>
    <row r="30" ht="16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</row>
    <row r="31" ht="16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</row>
    <row r="32" ht="16" customHeight="1">
      <c r="A32" s="5"/>
      <c r="B32" t="s" s="29">
        <v>29</v>
      </c>
      <c r="C32" s="35">
        <f>'Facility 500K Capacity'!D53</f>
        <v>248.732086564877</v>
      </c>
      <c r="D32" s="35">
        <f>'Facility 500K Capacity'!D113</f>
        <v>404.207028080116</v>
      </c>
      <c r="E32" s="35">
        <f>'Facility 1M Capacity'!D53</f>
        <v>423.737515822449</v>
      </c>
      <c r="F32" s="35">
        <f>'Facility 1M Capacity'!D113</f>
        <v>640.224407205330</v>
      </c>
      <c r="G32" s="6"/>
      <c r="H32" s="6"/>
      <c r="I32" s="6"/>
      <c r="J32" s="6"/>
      <c r="K32" s="6"/>
      <c r="L32" s="7"/>
    </row>
    <row r="33" ht="16" customHeight="1">
      <c r="A33" s="5"/>
      <c r="B33" t="s" s="27">
        <v>30</v>
      </c>
      <c r="C33" s="36">
        <f>'Facility 500K Capacity'!D54</f>
        <v>0.210218924366817</v>
      </c>
      <c r="D33" s="36">
        <f>'Facility 500K Capacity'!D114</f>
        <v>0.216278145581884</v>
      </c>
      <c r="E33" s="36">
        <f>'Facility 1M Capacity'!D54</f>
        <v>0.259749345879061</v>
      </c>
      <c r="F33" s="36">
        <f>'Facility 1M Capacity'!D114</f>
        <v>0.262787578180509</v>
      </c>
      <c r="G33" s="6"/>
      <c r="H33" s="6"/>
      <c r="I33" s="6"/>
      <c r="J33" s="6"/>
      <c r="K33" s="6"/>
      <c r="L33" s="7"/>
    </row>
    <row r="34" ht="16" customHeight="1">
      <c r="A34" s="5"/>
      <c r="B34" t="s" s="27">
        <v>31</v>
      </c>
      <c r="C34" s="36">
        <f>'Facility 500K Capacity'!D55</f>
        <v>0.1</v>
      </c>
      <c r="D34" s="36">
        <f>'Facility 500K Capacity'!D115</f>
        <v>0.1</v>
      </c>
      <c r="E34" s="36">
        <f>'Facility 1M Capacity'!D55</f>
        <v>0.1</v>
      </c>
      <c r="F34" s="36">
        <f>'Facility 1M Capacity'!D115</f>
        <v>0.1</v>
      </c>
      <c r="G34" s="6"/>
      <c r="H34" s="6"/>
      <c r="I34" s="6"/>
      <c r="J34" s="6"/>
      <c r="K34" s="6"/>
      <c r="L34" s="7"/>
    </row>
    <row r="35" ht="16" customHeight="1">
      <c r="A35" s="5"/>
      <c r="B35" s="37"/>
      <c r="C35" s="36"/>
      <c r="D35" s="36"/>
      <c r="E35" s="36"/>
      <c r="F35" s="36"/>
      <c r="G35" s="6"/>
      <c r="H35" s="6"/>
      <c r="I35" s="6"/>
      <c r="J35" s="6"/>
      <c r="K35" s="6"/>
      <c r="L35" s="7"/>
    </row>
    <row r="36" ht="16" customHeight="1">
      <c r="A36" s="5"/>
      <c r="B36" t="s" s="29">
        <v>32</v>
      </c>
      <c r="C36" s="35">
        <f>'Facility 500K Capacity'!D57</f>
        <v>209.104440034640</v>
      </c>
      <c r="D36" s="35">
        <f>'Facility 500K Capacity'!D117</f>
        <v>266.238591937761</v>
      </c>
      <c r="E36" s="35">
        <f>'Facility 1M Capacity'!D57</f>
        <v>333.6887231749</v>
      </c>
      <c r="F36" s="35">
        <f>'Facility 1M Capacity'!D117</f>
        <v>426.497370977803</v>
      </c>
      <c r="G36" s="6"/>
      <c r="H36" s="6"/>
      <c r="I36" s="6"/>
      <c r="J36" s="6"/>
      <c r="K36" s="6"/>
      <c r="L36" s="7"/>
    </row>
    <row r="37" ht="16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</row>
    <row r="38" ht="16" customHeight="1">
      <c r="A38" s="38"/>
      <c r="B38" t="s" s="39">
        <v>33</v>
      </c>
      <c r="C38" s="40">
        <f>SUM('Facility 500K Capacity'!D51:AB51)</f>
        <v>7</v>
      </c>
      <c r="D38" s="40">
        <f>SUM('Facility 500K Capacity'!D111:BA111)</f>
        <v>7</v>
      </c>
      <c r="E38" s="40">
        <f>SUM('Facility 1M Capacity'!D51:AB51)</f>
        <v>6</v>
      </c>
      <c r="F38" s="40">
        <f>SUM('Facility 1M Capacity'!D111:BA111)</f>
        <v>6</v>
      </c>
      <c r="G38" s="41"/>
      <c r="H38" s="41"/>
      <c r="I38" s="41"/>
      <c r="J38" s="41"/>
      <c r="K38" s="41"/>
      <c r="L38" s="42"/>
    </row>
  </sheetData>
  <mergeCells count="7">
    <mergeCell ref="L5:L6"/>
    <mergeCell ref="L7:L8"/>
    <mergeCell ref="C13:F13"/>
    <mergeCell ref="C5:C6"/>
    <mergeCell ref="C7:C8"/>
    <mergeCell ref="D5:D6"/>
    <mergeCell ref="D7:D8"/>
  </mergeCells>
  <conditionalFormatting sqref="F5:F8 L5:L8 C32:F32 C36:F36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F119"/>
  <sheetViews>
    <sheetView workbookViewId="0" showGridLines="0" defaultGridColor="1"/>
  </sheetViews>
  <sheetFormatPr defaultColWidth="10.8333" defaultRowHeight="16" customHeight="1" outlineLevelRow="0" outlineLevelCol="0"/>
  <cols>
    <col min="1" max="1" width="5.17188" style="43" customWidth="1"/>
    <col min="2" max="2" width="19.8516" style="43" customWidth="1"/>
    <col min="3" max="3" width="18.6719" style="43" customWidth="1"/>
    <col min="4" max="5" width="9.85156" style="43" customWidth="1"/>
    <col min="6" max="6" width="9.5" style="43" customWidth="1"/>
    <col min="7" max="9" width="9.35156" style="43" customWidth="1"/>
    <col min="10" max="10" width="9.17188" style="43" customWidth="1"/>
    <col min="11" max="17" width="9.35156" style="43" customWidth="1"/>
    <col min="18" max="18" width="9.85156" style="43" customWidth="1"/>
    <col min="19" max="28" width="9.35156" style="43" customWidth="1"/>
    <col min="29" max="30" width="9.17188" style="43" customWidth="1"/>
    <col min="31" max="31" width="10.3516" style="43" customWidth="1"/>
    <col min="32" max="44" width="10.5" style="43" customWidth="1"/>
    <col min="45" max="53" width="11.8516" style="43" customWidth="1"/>
    <col min="54" max="54" width="4.35156" style="43" customWidth="1"/>
    <col min="55" max="55" width="17.5" style="43" customWidth="1"/>
    <col min="56" max="56" width="10.6719" style="43" customWidth="1"/>
    <col min="57" max="57" width="5.17188" style="43" customWidth="1"/>
    <col min="58" max="58" width="2.85156" style="43" customWidth="1"/>
    <col min="59" max="16384" width="10.8516" style="43" customWidth="1"/>
  </cols>
  <sheetData>
    <row r="1" ht="17" customHeight="1">
      <c r="A1" s="2"/>
      <c r="B1" s="44"/>
      <c r="C1" s="44"/>
      <c r="D1" s="44"/>
      <c r="E1" s="44"/>
      <c r="F1" s="44"/>
      <c r="G1" s="44"/>
      <c r="H1" s="45"/>
      <c r="I1" s="45"/>
      <c r="J1" s="46"/>
      <c r="K1" s="46"/>
      <c r="L1" s="46"/>
      <c r="M1" s="4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8"/>
    </row>
    <row r="2" ht="17" customHeight="1">
      <c r="A2" s="49"/>
      <c r="B2" t="s" s="50">
        <v>34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2"/>
    </row>
    <row r="3" ht="15.85" customHeight="1">
      <c r="A3" s="49"/>
      <c r="B3" s="53"/>
      <c r="C3" t="s" s="54">
        <v>35</v>
      </c>
      <c r="D3" s="55">
        <v>0.5</v>
      </c>
      <c r="E3" s="56"/>
      <c r="F3" s="56"/>
      <c r="G3" s="56"/>
      <c r="H3" s="5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8"/>
    </row>
    <row r="4" ht="15.35" customHeight="1">
      <c r="A4" s="49"/>
      <c r="B4" s="59"/>
      <c r="C4" t="s" s="60">
        <v>36</v>
      </c>
      <c r="D4" s="61">
        <v>3</v>
      </c>
      <c r="E4" s="6"/>
      <c r="F4" s="6"/>
      <c r="G4" s="6"/>
      <c r="H4" s="6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3"/>
    </row>
    <row r="5" ht="15.35" customHeight="1">
      <c r="A5" s="49"/>
      <c r="B5" s="59"/>
      <c r="C5" t="s" s="60">
        <v>37</v>
      </c>
      <c r="D5" s="61">
        <f>D3*D4</f>
        <v>1.5</v>
      </c>
      <c r="E5" s="6"/>
      <c r="F5" s="6"/>
      <c r="G5" s="6"/>
      <c r="H5" s="6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3"/>
    </row>
    <row r="6" ht="15.35" customHeight="1">
      <c r="A6" s="49"/>
      <c r="B6" s="59"/>
      <c r="C6" t="s" s="60">
        <v>38</v>
      </c>
      <c r="D6" s="61">
        <f>D5*12</f>
        <v>18</v>
      </c>
      <c r="E6" s="6"/>
      <c r="F6" s="6"/>
      <c r="G6" s="6"/>
      <c r="H6" s="6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3"/>
    </row>
    <row r="7" ht="15.35" customHeight="1">
      <c r="A7" s="49"/>
      <c r="B7" s="59"/>
      <c r="C7" t="s" s="60">
        <v>39</v>
      </c>
      <c r="D7" s="64">
        <f>'SUMMARY'!L5</f>
        <v>5</v>
      </c>
      <c r="E7" s="65">
        <f>D7*(1+$D$8)</f>
        <v>5.2</v>
      </c>
      <c r="F7" s="65">
        <f>E7*(1+$D$8)</f>
        <v>5.408</v>
      </c>
      <c r="G7" s="65">
        <f>F7*(1+$D$8)</f>
        <v>5.62432</v>
      </c>
      <c r="H7" s="65">
        <f>G7*(1+$D$8)</f>
        <v>5.8492928</v>
      </c>
      <c r="I7" s="65">
        <f>H7*(1+$D$8)</f>
        <v>6.083264512</v>
      </c>
      <c r="J7" s="65">
        <f>I7*(1+$D$8)</f>
        <v>6.326595092480</v>
      </c>
      <c r="K7" s="65">
        <f>J7*(1+$D$8)</f>
        <v>6.5796588961792</v>
      </c>
      <c r="L7" s="65">
        <f>K7*(1+$D$8)</f>
        <v>6.84284525202637</v>
      </c>
      <c r="M7" s="65">
        <f>L7*(1+$D$8)</f>
        <v>7.11655906210742</v>
      </c>
      <c r="N7" s="65">
        <f>M7*(1+$D$8)</f>
        <v>7.40122142459172</v>
      </c>
      <c r="O7" s="65">
        <f>N7*(1+$D$8)</f>
        <v>7.69727028157539</v>
      </c>
      <c r="P7" s="65">
        <f>O7*(1+$D$8)</f>
        <v>8.00516109283841</v>
      </c>
      <c r="Q7" s="65">
        <f>P7*(1+$D$8)</f>
        <v>8.325367536551949</v>
      </c>
      <c r="R7" s="65">
        <f>Q7*(1+$D$8)</f>
        <v>8.658382238014029</v>
      </c>
      <c r="S7" s="65">
        <f>R7*(1+$D$8)</f>
        <v>9.00471752753459</v>
      </c>
      <c r="T7" s="65">
        <f>S7*(1+$D$8)</f>
        <v>9.36490622863597</v>
      </c>
      <c r="U7" s="65">
        <f>T7*(1+$D$8)</f>
        <v>9.739502477781411</v>
      </c>
      <c r="V7" s="65">
        <f>U7*(1+$D$8)</f>
        <v>10.1290825768927</v>
      </c>
      <c r="W7" s="65">
        <f>V7*(1+$D$8)</f>
        <v>10.5342458799684</v>
      </c>
      <c r="X7" s="65">
        <f>W7*(1+$D$8)</f>
        <v>10.9556157151671</v>
      </c>
      <c r="Y7" s="65">
        <f>X7*(1+$D$8)</f>
        <v>11.3938403437738</v>
      </c>
      <c r="Z7" s="65">
        <f>Y7*(1+$D$8)</f>
        <v>11.8495939575248</v>
      </c>
      <c r="AA7" s="65">
        <f>Z7*(1+$D$8)</f>
        <v>12.3235777158258</v>
      </c>
      <c r="AB7" s="65">
        <f>AA7*(1+$D$8)</f>
        <v>12.8165208244588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"/>
      <c r="BE7" s="6"/>
      <c r="BF7" s="63"/>
    </row>
    <row r="8" ht="15.35" customHeight="1">
      <c r="A8" s="49"/>
      <c r="B8" s="59"/>
      <c r="C8" t="s" s="60">
        <v>40</v>
      </c>
      <c r="D8" s="62">
        <v>0.04</v>
      </c>
      <c r="E8" s="6"/>
      <c r="F8" s="6"/>
      <c r="G8" s="6"/>
      <c r="H8" s="6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3"/>
    </row>
    <row r="9" ht="15.35" customHeight="1">
      <c r="A9" s="49"/>
      <c r="B9" s="59"/>
      <c r="C9" t="s" s="60">
        <v>41</v>
      </c>
      <c r="D9" s="65">
        <v>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3"/>
    </row>
    <row r="10" ht="15.35" customHeight="1">
      <c r="A10" s="49"/>
      <c r="B10" s="59"/>
      <c r="C10" t="s" s="60">
        <v>42</v>
      </c>
      <c r="D10" s="65">
        <v>1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3"/>
    </row>
    <row r="11" ht="15.35" customHeight="1">
      <c r="A11" s="49"/>
      <c r="B11" s="59"/>
      <c r="C11" s="6"/>
      <c r="D11" s="6"/>
      <c r="E11" s="6"/>
      <c r="F11" s="6"/>
      <c r="G11" s="6"/>
      <c r="H11" s="62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3"/>
    </row>
    <row r="12" ht="15.35" customHeight="1">
      <c r="A12" s="49"/>
      <c r="B12" s="59"/>
      <c r="C12" s="6"/>
      <c r="D12" s="67">
        <v>0</v>
      </c>
      <c r="E12" s="67">
        <v>0</v>
      </c>
      <c r="F12" s="67">
        <v>0.8</v>
      </c>
      <c r="G12" s="67">
        <v>0.9</v>
      </c>
      <c r="H12" s="67">
        <v>1</v>
      </c>
      <c r="I12" s="67">
        <v>1</v>
      </c>
      <c r="J12" s="67">
        <v>1</v>
      </c>
      <c r="K12" s="67">
        <v>1</v>
      </c>
      <c r="L12" s="67">
        <v>1</v>
      </c>
      <c r="M12" s="67">
        <v>1</v>
      </c>
      <c r="N12" s="67">
        <v>1</v>
      </c>
      <c r="O12" s="67">
        <v>1</v>
      </c>
      <c r="P12" s="67">
        <v>1</v>
      </c>
      <c r="Q12" s="67">
        <v>1</v>
      </c>
      <c r="R12" s="67">
        <v>1</v>
      </c>
      <c r="S12" s="67">
        <v>1</v>
      </c>
      <c r="T12" s="67">
        <v>1</v>
      </c>
      <c r="U12" s="67">
        <v>1</v>
      </c>
      <c r="V12" s="67">
        <v>1</v>
      </c>
      <c r="W12" s="67">
        <v>1</v>
      </c>
      <c r="X12" s="67">
        <v>1</v>
      </c>
      <c r="Y12" s="67">
        <v>1</v>
      </c>
      <c r="Z12" s="67">
        <v>1</v>
      </c>
      <c r="AA12" s="67">
        <v>1</v>
      </c>
      <c r="AB12" s="67">
        <v>1</v>
      </c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"/>
      <c r="BE12" s="6"/>
      <c r="BF12" s="63"/>
    </row>
    <row r="13" ht="17" customHeight="1">
      <c r="A13" s="49"/>
      <c r="B13" s="68"/>
      <c r="C13" s="6"/>
      <c r="D13" t="s" s="25">
        <v>43</v>
      </c>
      <c r="E13" t="s" s="25">
        <v>44</v>
      </c>
      <c r="F13" t="s" s="25">
        <v>45</v>
      </c>
      <c r="G13" t="s" s="25">
        <v>46</v>
      </c>
      <c r="H13" t="s" s="25">
        <v>47</v>
      </c>
      <c r="I13" t="s" s="25">
        <v>48</v>
      </c>
      <c r="J13" t="s" s="25">
        <v>49</v>
      </c>
      <c r="K13" t="s" s="25">
        <v>50</v>
      </c>
      <c r="L13" t="s" s="25">
        <v>51</v>
      </c>
      <c r="M13" t="s" s="25">
        <v>52</v>
      </c>
      <c r="N13" t="s" s="25">
        <v>53</v>
      </c>
      <c r="O13" t="s" s="25">
        <v>54</v>
      </c>
      <c r="P13" t="s" s="25">
        <v>55</v>
      </c>
      <c r="Q13" t="s" s="25">
        <v>56</v>
      </c>
      <c r="R13" t="s" s="25">
        <v>57</v>
      </c>
      <c r="S13" t="s" s="25">
        <v>58</v>
      </c>
      <c r="T13" t="s" s="25">
        <v>59</v>
      </c>
      <c r="U13" t="s" s="25">
        <v>60</v>
      </c>
      <c r="V13" t="s" s="25">
        <v>61</v>
      </c>
      <c r="W13" t="s" s="25">
        <v>62</v>
      </c>
      <c r="X13" t="s" s="25">
        <v>63</v>
      </c>
      <c r="Y13" t="s" s="25">
        <v>64</v>
      </c>
      <c r="Z13" t="s" s="25">
        <v>65</v>
      </c>
      <c r="AA13" t="s" s="25">
        <v>66</v>
      </c>
      <c r="AB13" t="s" s="25">
        <v>67</v>
      </c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t="s" s="69">
        <v>68</v>
      </c>
      <c r="BE13" s="6"/>
      <c r="BF13" s="63"/>
    </row>
    <row r="14" ht="16" customHeight="1">
      <c r="A14" s="49"/>
      <c r="B14" t="s" s="70">
        <v>69</v>
      </c>
      <c r="C14" t="s" s="71">
        <v>70</v>
      </c>
      <c r="D14" s="72">
        <f>$D$6*D12</f>
        <v>0</v>
      </c>
      <c r="E14" s="72">
        <f>$D$6*E12</f>
        <v>0</v>
      </c>
      <c r="F14" s="72">
        <f>$D$6*F12</f>
        <v>14.4</v>
      </c>
      <c r="G14" s="72">
        <f>$D$6*G12</f>
        <v>16.2</v>
      </c>
      <c r="H14" s="72">
        <f>$D$6*H12</f>
        <v>18</v>
      </c>
      <c r="I14" s="72">
        <f>$D$6*I12</f>
        <v>18</v>
      </c>
      <c r="J14" s="72">
        <f>$D$6*J12</f>
        <v>18</v>
      </c>
      <c r="K14" s="72">
        <f>$D$6*K12</f>
        <v>18</v>
      </c>
      <c r="L14" s="72">
        <f>$D$6*L12</f>
        <v>18</v>
      </c>
      <c r="M14" s="72">
        <f>$D$6*M12</f>
        <v>18</v>
      </c>
      <c r="N14" s="72">
        <f>$D$6*N12</f>
        <v>18</v>
      </c>
      <c r="O14" s="72">
        <f>$D$6*O12</f>
        <v>18</v>
      </c>
      <c r="P14" s="72">
        <f>$D$6*P12</f>
        <v>18</v>
      </c>
      <c r="Q14" s="72">
        <f>$D$6*Q12</f>
        <v>18</v>
      </c>
      <c r="R14" s="72">
        <f>$D$6*R12</f>
        <v>18</v>
      </c>
      <c r="S14" s="72">
        <f>$D$6*S12</f>
        <v>18</v>
      </c>
      <c r="T14" s="72">
        <f>$D$6*T12</f>
        <v>18</v>
      </c>
      <c r="U14" s="72">
        <f>$D$6*U12</f>
        <v>18</v>
      </c>
      <c r="V14" s="72">
        <f>$D$6*V12</f>
        <v>18</v>
      </c>
      <c r="W14" s="72">
        <f>$D$6*W12</f>
        <v>18</v>
      </c>
      <c r="X14" s="72">
        <f>$D$6*X12</f>
        <v>18</v>
      </c>
      <c r="Y14" s="72">
        <f>$D$6*Y12</f>
        <v>18</v>
      </c>
      <c r="Z14" s="72">
        <f>$D$6*Z12</f>
        <v>18</v>
      </c>
      <c r="AA14" s="72">
        <f>$D$6*AA12</f>
        <v>18</v>
      </c>
      <c r="AB14" s="72">
        <f>$D$6*AB12</f>
        <v>18</v>
      </c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t="s" s="27">
        <v>70</v>
      </c>
      <c r="BD14" s="73">
        <f>SUM(D14:BB14)</f>
        <v>408.6</v>
      </c>
      <c r="BE14" s="74"/>
      <c r="BF14" s="63"/>
    </row>
    <row r="15" ht="15.35" customHeight="1">
      <c r="A15" s="49"/>
      <c r="B15" s="75"/>
      <c r="C15" t="s" s="71">
        <v>19</v>
      </c>
      <c r="D15" s="76">
        <f>D14*D7</f>
        <v>0</v>
      </c>
      <c r="E15" s="76">
        <f>E14*E7</f>
        <v>0</v>
      </c>
      <c r="F15" s="76">
        <f>F14*F7</f>
        <v>77.87520000000001</v>
      </c>
      <c r="G15" s="76">
        <f>G14*G7</f>
        <v>91.113984</v>
      </c>
      <c r="H15" s="76">
        <f>H14*H7</f>
        <v>105.2872704</v>
      </c>
      <c r="I15" s="76">
        <f>I14*I7</f>
        <v>109.498761216</v>
      </c>
      <c r="J15" s="76">
        <f>J14*J7</f>
        <v>113.878711664640</v>
      </c>
      <c r="K15" s="76">
        <f>K14*K7</f>
        <v>118.433860131226</v>
      </c>
      <c r="L15" s="76">
        <f>L14*L7</f>
        <v>123.171214536475</v>
      </c>
      <c r="M15" s="76">
        <f>M14*M7</f>
        <v>128.098063117934</v>
      </c>
      <c r="N15" s="76">
        <f>N14*N7</f>
        <v>133.221985642651</v>
      </c>
      <c r="O15" s="76">
        <f>O14*O7</f>
        <v>138.550865068357</v>
      </c>
      <c r="P15" s="76">
        <f>P14*P7</f>
        <v>144.092899671091</v>
      </c>
      <c r="Q15" s="76">
        <f>Q14*Q7</f>
        <v>149.856615657935</v>
      </c>
      <c r="R15" s="76">
        <f>R14*R7</f>
        <v>155.850880284253</v>
      </c>
      <c r="S15" s="76">
        <f>S14*S7</f>
        <v>162.084915495623</v>
      </c>
      <c r="T15" s="76">
        <f>T14*T7</f>
        <v>168.568312115447</v>
      </c>
      <c r="U15" s="76">
        <f>U14*U7</f>
        <v>175.311044600065</v>
      </c>
      <c r="V15" s="76">
        <f>V14*V7</f>
        <v>182.323486384069</v>
      </c>
      <c r="W15" s="76">
        <f>W14*W7</f>
        <v>189.616425839431</v>
      </c>
      <c r="X15" s="76">
        <f>X14*X7</f>
        <v>197.201082873008</v>
      </c>
      <c r="Y15" s="76">
        <f>Y14*Y7</f>
        <v>205.089126187928</v>
      </c>
      <c r="Z15" s="76">
        <f>Z14*Z7</f>
        <v>213.292691235446</v>
      </c>
      <c r="AA15" s="76">
        <f>AA14*AA7</f>
        <v>221.824398884864</v>
      </c>
      <c r="AB15" s="76">
        <f>AB14*AB7</f>
        <v>230.697374840258</v>
      </c>
      <c r="AC15" s="76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t="s" s="27">
        <v>19</v>
      </c>
      <c r="BD15" s="73">
        <f>SUM(D15:BB15)</f>
        <v>3534.9391698467</v>
      </c>
      <c r="BE15" s="74"/>
      <c r="BF15" s="63"/>
    </row>
    <row r="16" ht="15.35" customHeight="1">
      <c r="A16" s="49"/>
      <c r="B16" s="75"/>
      <c r="C16" s="59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6"/>
      <c r="BD16" s="65"/>
      <c r="BE16" s="74"/>
      <c r="BF16" s="63"/>
    </row>
    <row r="17" ht="15.35" customHeight="1">
      <c r="A17" s="77"/>
      <c r="B17" s="75"/>
      <c r="C17" t="s" s="71">
        <v>20</v>
      </c>
      <c r="D17" s="76">
        <f>SUM(D18:D22)</f>
        <v>-106.6</v>
      </c>
      <c r="E17" s="76">
        <f>SUM(E18:E22)</f>
        <v>-82.864</v>
      </c>
      <c r="F17" s="76">
        <f>SUM(F18:F22)</f>
        <v>-34.777344</v>
      </c>
      <c r="G17" s="76">
        <f>SUM(G18:G22)</f>
        <v>-37.88947968</v>
      </c>
      <c r="H17" s="76">
        <f>SUM(H18:H22)</f>
        <v>-41.194942464</v>
      </c>
      <c r="I17" s="76">
        <f>SUM(I18:I22)</f>
        <v>-42.842740162560</v>
      </c>
      <c r="J17" s="76">
        <f>SUM(J18:J22)</f>
        <v>-44.5564497690624</v>
      </c>
      <c r="K17" s="76">
        <f>SUM(K18:K22)</f>
        <v>-46.338707759825</v>
      </c>
      <c r="L17" s="76">
        <f>SUM(L18:L22)</f>
        <v>-48.192256070218</v>
      </c>
      <c r="M17" s="76">
        <f>SUM(M18:M22)</f>
        <v>-50.1199463130267</v>
      </c>
      <c r="N17" s="76">
        <f>SUM(N18:N22)</f>
        <v>-52.1247441655476</v>
      </c>
      <c r="O17" s="76">
        <f>SUM(O18:O22)</f>
        <v>-54.2097339321695</v>
      </c>
      <c r="P17" s="76">
        <f>SUM(P18:P22)</f>
        <v>-56.3781232894563</v>
      </c>
      <c r="Q17" s="76">
        <f>SUM(Q18:Q22)</f>
        <v>-58.6332482210347</v>
      </c>
      <c r="R17" s="76">
        <f>SUM(R18:R22)</f>
        <v>-60.978578149876</v>
      </c>
      <c r="S17" s="76">
        <f>SUM(S18:S22)</f>
        <v>-63.417721275871</v>
      </c>
      <c r="T17" s="76">
        <f>SUM(T18:T22)</f>
        <v>-65.95443012690581</v>
      </c>
      <c r="U17" s="76">
        <f>SUM(U18:U22)</f>
        <v>-68.59260733198209</v>
      </c>
      <c r="V17" s="76">
        <f>SUM(V18:V22)</f>
        <v>-71.3363116252615</v>
      </c>
      <c r="W17" s="76">
        <f>SUM(W18:W22)</f>
        <v>-74.18976409027201</v>
      </c>
      <c r="X17" s="76">
        <f>SUM(X18:X22)</f>
        <v>-77.15735465388281</v>
      </c>
      <c r="Y17" s="76">
        <f>SUM(Y18:Y22)</f>
        <v>-80.24364884003801</v>
      </c>
      <c r="Z17" s="76">
        <f>SUM(Z18:Z22)</f>
        <v>-83.4533947936396</v>
      </c>
      <c r="AA17" s="76">
        <f>SUM(AA18:AA22)</f>
        <v>-86.7915305853853</v>
      </c>
      <c r="AB17" s="76">
        <f>SUM(AB18:AB22)</f>
        <v>-90.2631918088007</v>
      </c>
      <c r="AC17" s="76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t="s" s="27">
        <v>20</v>
      </c>
      <c r="BD17" s="73">
        <f>SUM(D17:BB17)</f>
        <v>-1579.100249108820</v>
      </c>
      <c r="BE17" s="74"/>
      <c r="BF17" s="63"/>
    </row>
    <row r="18" ht="15.35" customHeight="1">
      <c r="A18" s="77">
        <v>0.1</v>
      </c>
      <c r="B18" s="75"/>
      <c r="C18" t="s" s="78">
        <v>71</v>
      </c>
      <c r="D18" s="79">
        <v>0</v>
      </c>
      <c r="E18" s="79">
        <v>0</v>
      </c>
      <c r="F18" s="79">
        <f>(-$A$18*F14*5.408)</f>
        <v>-7.78752</v>
      </c>
      <c r="G18" s="79">
        <f>F18*(1+$D$8)*(G12/F12)</f>
        <v>-9.111398400000001</v>
      </c>
      <c r="H18" s="79">
        <f>G18*(1+$D$8)*(H12/G12)</f>
        <v>-10.52872704</v>
      </c>
      <c r="I18" s="79">
        <f>H18*(1+$D$8)*(I12/H12)</f>
        <v>-10.9498761216</v>
      </c>
      <c r="J18" s="79">
        <f>I18*(1+$D$8)*(J12/I12)</f>
        <v>-11.387871166464</v>
      </c>
      <c r="K18" s="79">
        <f>J18*(1+$D$8)*(K12/J12)</f>
        <v>-11.8433860131226</v>
      </c>
      <c r="L18" s="79">
        <f>K18*(1+$D$8)*(L12/K12)</f>
        <v>-12.3171214536475</v>
      </c>
      <c r="M18" s="79">
        <f>L18*(1+$D$8)*(M12/L12)</f>
        <v>-12.8098063117934</v>
      </c>
      <c r="N18" s="79">
        <f>M18*(1+$D$8)*(N12/M12)</f>
        <v>-13.3221985642651</v>
      </c>
      <c r="O18" s="79">
        <f>N18*(1+$D$8)*(O12/N12)</f>
        <v>-13.8550865068357</v>
      </c>
      <c r="P18" s="79">
        <f>O18*(1+$D$8)*(P12/O12)</f>
        <v>-14.4092899671091</v>
      </c>
      <c r="Q18" s="79">
        <f>P18*(1+$D$8)*(Q12/P12)</f>
        <v>-14.9856615657935</v>
      </c>
      <c r="R18" s="79">
        <f>Q18*(1+$D$8)*(R12/Q12)</f>
        <v>-15.5850880284252</v>
      </c>
      <c r="S18" s="79">
        <f>R18*(1+$D$8)*(S12/R12)</f>
        <v>-16.2084915495622</v>
      </c>
      <c r="T18" s="79">
        <f>S18*(1+$D$8)*(T12/S12)</f>
        <v>-16.8568312115447</v>
      </c>
      <c r="U18" s="79">
        <f>T18*(1+$D$8)*(U12/T12)</f>
        <v>-17.5311044600065</v>
      </c>
      <c r="V18" s="79">
        <f>U18*(1+$D$8)*(V12/U12)</f>
        <v>-18.2323486384068</v>
      </c>
      <c r="W18" s="79">
        <f>V18*(1+$D$8)*(W12/V12)</f>
        <v>-18.9616425839431</v>
      </c>
      <c r="X18" s="79">
        <f>W18*(1+$D$8)*(X12/W12)</f>
        <v>-19.7201082873008</v>
      </c>
      <c r="Y18" s="79">
        <f>X18*(1+$D$8)*(Y12/X12)</f>
        <v>-20.5089126187928</v>
      </c>
      <c r="Z18" s="79">
        <f>Y18*(1+$D$8)*(Z12/Y12)</f>
        <v>-21.3292691235445</v>
      </c>
      <c r="AA18" s="79">
        <f>Z18*(1+$D$8)*(AA12/Z12)</f>
        <v>-22.1824398884863</v>
      </c>
      <c r="AB18" s="79">
        <f>AA18*(1+$D$8)*(AB12/AA12)</f>
        <v>-23.0697374840258</v>
      </c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t="s" s="80">
        <v>71</v>
      </c>
      <c r="BD18" s="81">
        <f>SUM(D18:BB18)</f>
        <v>-353.493916984670</v>
      </c>
      <c r="BE18" s="74"/>
      <c r="BF18" s="63"/>
    </row>
    <row r="19" ht="15.35" customHeight="1">
      <c r="A19" s="77">
        <v>0.07000000000000001</v>
      </c>
      <c r="B19" s="75"/>
      <c r="C19" t="s" s="78">
        <v>72</v>
      </c>
      <c r="D19" s="79">
        <f>(-D15*$A$19)+D46</f>
        <v>-30</v>
      </c>
      <c r="E19" s="79">
        <f>(-E15*$A$19)+E46</f>
        <v>-22.8</v>
      </c>
      <c r="F19" s="79">
        <f>(-F15*$A$19)+F46</f>
        <v>-5.451264</v>
      </c>
      <c r="G19" s="79">
        <f>(-G15*$A$19)+G46</f>
        <v>-6.37797888</v>
      </c>
      <c r="H19" s="79">
        <f>(-H15*$A$19)+H46</f>
        <v>-7.370108928</v>
      </c>
      <c r="I19" s="79">
        <f>(-I15*$A$19)+I46</f>
        <v>-7.664913285120</v>
      </c>
      <c r="J19" s="79">
        <f>(-J15*$A$19)+J46</f>
        <v>-7.9715098165248</v>
      </c>
      <c r="K19" s="79">
        <f>(-K15*$A$19)+K46</f>
        <v>-8.29037020918582</v>
      </c>
      <c r="L19" s="79">
        <f>(-L15*$A$19)+L46</f>
        <v>-8.62198501755325</v>
      </c>
      <c r="M19" s="79">
        <f>(-M15*$A$19)+M46</f>
        <v>-8.96686441825538</v>
      </c>
      <c r="N19" s="79">
        <f>(-N15*$A$19)+N46</f>
        <v>-9.325538994985569</v>
      </c>
      <c r="O19" s="79">
        <f>(-O15*$A$19)+O46</f>
        <v>-9.69856055478499</v>
      </c>
      <c r="P19" s="79">
        <f>(-P15*$A$19)+P46</f>
        <v>-10.0865029769764</v>
      </c>
      <c r="Q19" s="79">
        <f>(-Q15*$A$19)+Q46</f>
        <v>-10.4899630960555</v>
      </c>
      <c r="R19" s="79">
        <f>(-R15*$A$19)+R46</f>
        <v>-10.9095616198977</v>
      </c>
      <c r="S19" s="79">
        <f>(-S15*$A$19)+S46</f>
        <v>-11.3459440846936</v>
      </c>
      <c r="T19" s="79">
        <f>(-T15*$A$19)+T46</f>
        <v>-11.7997818480813</v>
      </c>
      <c r="U19" s="79">
        <f>(-U15*$A$19)+U46</f>
        <v>-12.2717731220046</v>
      </c>
      <c r="V19" s="79">
        <f>(-V15*$A$19)+V46</f>
        <v>-12.7626440468848</v>
      </c>
      <c r="W19" s="79">
        <f>(-W15*$A$19)+W46</f>
        <v>-13.2731498087602</v>
      </c>
      <c r="X19" s="79">
        <f>(-X15*$A$19)+X46</f>
        <v>-13.8040758011106</v>
      </c>
      <c r="Y19" s="79">
        <f>(-Y15*$A$19)+Y46</f>
        <v>-14.356238833155</v>
      </c>
      <c r="Z19" s="79">
        <f>(-Z15*$A$19)+Z46</f>
        <v>-14.9304883864812</v>
      </c>
      <c r="AA19" s="79">
        <f>(-AA15*$A$19)+AA46</f>
        <v>-15.5277079219405</v>
      </c>
      <c r="AB19" s="79">
        <f>(-AB15*$A$19)+AB46</f>
        <v>-16.1488162388181</v>
      </c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t="s" s="80">
        <v>72</v>
      </c>
      <c r="BD19" s="81">
        <f>SUM(D19:BB19)</f>
        <v>-300.245741889269</v>
      </c>
      <c r="BE19" s="74"/>
      <c r="BF19" s="63"/>
    </row>
    <row r="20" ht="15.35" customHeight="1">
      <c r="A20" s="77"/>
      <c r="B20" s="75"/>
      <c r="C20" t="s" s="78">
        <v>73</v>
      </c>
      <c r="D20" s="79">
        <f>D45</f>
        <v>-70</v>
      </c>
      <c r="E20" s="79">
        <f>E45</f>
        <v>-53.2</v>
      </c>
      <c r="F20" s="79">
        <f>F45</f>
        <v>0</v>
      </c>
      <c r="G20" s="79">
        <f>G45</f>
        <v>0</v>
      </c>
      <c r="H20" s="79">
        <f>H45</f>
        <v>0</v>
      </c>
      <c r="I20" s="79">
        <f>I45</f>
        <v>0</v>
      </c>
      <c r="J20" s="79">
        <f>J45</f>
        <v>0</v>
      </c>
      <c r="K20" s="79">
        <f>K45</f>
        <v>0</v>
      </c>
      <c r="L20" s="79">
        <f>L45</f>
        <v>0</v>
      </c>
      <c r="M20" s="79">
        <f>M45</f>
        <v>0</v>
      </c>
      <c r="N20" s="79">
        <f>N45</f>
        <v>0</v>
      </c>
      <c r="O20" s="79">
        <f>O45</f>
        <v>0</v>
      </c>
      <c r="P20" s="79">
        <f>P45</f>
        <v>0</v>
      </c>
      <c r="Q20" s="79">
        <f>Q45</f>
        <v>0</v>
      </c>
      <c r="R20" s="79">
        <f>R45</f>
        <v>0</v>
      </c>
      <c r="S20" s="79">
        <f>S45</f>
        <v>0</v>
      </c>
      <c r="T20" s="79">
        <f>T45</f>
        <v>0</v>
      </c>
      <c r="U20" s="79">
        <f>U45</f>
        <v>0</v>
      </c>
      <c r="V20" s="79">
        <f>V45</f>
        <v>0</v>
      </c>
      <c r="W20" s="79">
        <f>W45</f>
        <v>0</v>
      </c>
      <c r="X20" s="79">
        <f>X45</f>
        <v>0</v>
      </c>
      <c r="Y20" s="79">
        <f>Y45</f>
        <v>0</v>
      </c>
      <c r="Z20" s="79">
        <f>Z45</f>
        <v>0</v>
      </c>
      <c r="AA20" s="79">
        <f>AA45</f>
        <v>0</v>
      </c>
      <c r="AB20" s="79">
        <f>AB45</f>
        <v>0</v>
      </c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t="s" s="80">
        <v>73</v>
      </c>
      <c r="BD20" s="81">
        <f>SUM(D20:BB20)</f>
        <v>-123.2</v>
      </c>
      <c r="BE20" s="74"/>
      <c r="BF20" s="63"/>
    </row>
    <row r="21" ht="15.35" customHeight="1">
      <c r="A21" s="49"/>
      <c r="B21" s="75"/>
      <c r="C21" t="s" s="78">
        <v>74</v>
      </c>
      <c r="D21" s="79">
        <f>-(D9*110000*12)/1000000</f>
        <v>-6.6</v>
      </c>
      <c r="E21" s="79">
        <f>D21*(1+$D$8)</f>
        <v>-6.864</v>
      </c>
      <c r="F21" s="79">
        <f>E21*(1+$D$8)</f>
        <v>-7.13856</v>
      </c>
      <c r="G21" s="79">
        <f>F21*(1+$D$8)</f>
        <v>-7.4241024</v>
      </c>
      <c r="H21" s="79">
        <f>G21*(1+$D$8)</f>
        <v>-7.721066496</v>
      </c>
      <c r="I21" s="79">
        <f>H21*(1+$D$8)</f>
        <v>-8.029909155840</v>
      </c>
      <c r="J21" s="79">
        <f>I21*(1+$D$8)</f>
        <v>-8.351105522073601</v>
      </c>
      <c r="K21" s="79">
        <f>J21*(1+$D$8)</f>
        <v>-8.68514974295654</v>
      </c>
      <c r="L21" s="79">
        <f>K21*(1+$D$8)</f>
        <v>-9.032555732674799</v>
      </c>
      <c r="M21" s="79">
        <f>L21*(1+$D$8)</f>
        <v>-9.393857961981791</v>
      </c>
      <c r="N21" s="79">
        <f>M21*(1+$D$8)</f>
        <v>-9.769612280461059</v>
      </c>
      <c r="O21" s="79">
        <f>N21*(1+$D$8)</f>
        <v>-10.1603967716795</v>
      </c>
      <c r="P21" s="79">
        <f>O21*(1+$D$8)</f>
        <v>-10.5668126425467</v>
      </c>
      <c r="Q21" s="79">
        <f>P21*(1+$D$8)</f>
        <v>-10.9894851482486</v>
      </c>
      <c r="R21" s="79">
        <f>Q21*(1+$D$8)</f>
        <v>-11.4290645541785</v>
      </c>
      <c r="S21" s="79">
        <f>R21*(1+$D$8)</f>
        <v>-11.8862271363456</v>
      </c>
      <c r="T21" s="79">
        <f>S21*(1+$D$8)</f>
        <v>-12.3616762217994</v>
      </c>
      <c r="U21" s="79">
        <f>T21*(1+$D$8)</f>
        <v>-12.8561432706714</v>
      </c>
      <c r="V21" s="79">
        <f>U21*(1+$D$8)</f>
        <v>-13.3703890014983</v>
      </c>
      <c r="W21" s="79">
        <f>V21*(1+$D$8)</f>
        <v>-13.9052045615582</v>
      </c>
      <c r="X21" s="79">
        <f>W21*(1+$D$8)</f>
        <v>-14.4614127440205</v>
      </c>
      <c r="Y21" s="79">
        <f>X21*(1+$D$8)</f>
        <v>-15.0398692537813</v>
      </c>
      <c r="Z21" s="79">
        <f>Y21*(1+$D$8)</f>
        <v>-15.6414640239326</v>
      </c>
      <c r="AA21" s="79">
        <f>Z21*(1+$D$8)</f>
        <v>-16.2671225848899</v>
      </c>
      <c r="AB21" s="79">
        <f>AA21*(1+$D$8)</f>
        <v>-16.9178074882855</v>
      </c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t="s" s="80">
        <v>74</v>
      </c>
      <c r="BD21" s="81">
        <f>SUM(D21:BB21)</f>
        <v>-274.862994695424</v>
      </c>
      <c r="BE21" s="74"/>
      <c r="BF21" s="63"/>
    </row>
    <row r="22" ht="15.35" customHeight="1">
      <c r="A22" s="49"/>
      <c r="B22" s="75"/>
      <c r="C22" t="s" s="78">
        <v>75</v>
      </c>
      <c r="D22" s="79"/>
      <c r="E22" s="79"/>
      <c r="F22" s="79">
        <f>-(D10*F14)</f>
        <v>-14.4</v>
      </c>
      <c r="G22" s="79">
        <f>F22*(1+$D$8)</f>
        <v>-14.976</v>
      </c>
      <c r="H22" s="79">
        <f>G22*(1+$D$8)</f>
        <v>-15.57504</v>
      </c>
      <c r="I22" s="79">
        <f>H22*(1+$D$8)</f>
        <v>-16.1980416</v>
      </c>
      <c r="J22" s="79">
        <f>I22*(1+$D$8)</f>
        <v>-16.845963264</v>
      </c>
      <c r="K22" s="79">
        <f>J22*(1+$D$8)</f>
        <v>-17.519801794560</v>
      </c>
      <c r="L22" s="79">
        <f>K22*(1+$D$8)</f>
        <v>-18.2205938663424</v>
      </c>
      <c r="M22" s="79">
        <f>L22*(1+$D$8)</f>
        <v>-18.9494176209961</v>
      </c>
      <c r="N22" s="79">
        <f>M22*(1+$D$8)</f>
        <v>-19.7073943258359</v>
      </c>
      <c r="O22" s="79">
        <f>N22*(1+$D$8)</f>
        <v>-20.4956900988693</v>
      </c>
      <c r="P22" s="79">
        <f>O22*(1+$D$8)</f>
        <v>-21.3155177028241</v>
      </c>
      <c r="Q22" s="79">
        <f>P22*(1+$D$8)</f>
        <v>-22.1681384109371</v>
      </c>
      <c r="R22" s="79">
        <f>Q22*(1+$D$8)</f>
        <v>-23.0548639473746</v>
      </c>
      <c r="S22" s="79">
        <f>R22*(1+$D$8)</f>
        <v>-23.9770585052696</v>
      </c>
      <c r="T22" s="79">
        <f>S22*(1+$D$8)</f>
        <v>-24.9361408454804</v>
      </c>
      <c r="U22" s="79">
        <f>T22*(1+$D$8)</f>
        <v>-25.9335864792996</v>
      </c>
      <c r="V22" s="79">
        <f>U22*(1+$D$8)</f>
        <v>-26.9709299384716</v>
      </c>
      <c r="W22" s="79">
        <f>V22*(1+$D$8)</f>
        <v>-28.0497671360105</v>
      </c>
      <c r="X22" s="79">
        <f>W22*(1+$D$8)</f>
        <v>-29.1717578214509</v>
      </c>
      <c r="Y22" s="79">
        <f>X22*(1+$D$8)</f>
        <v>-30.3386281343089</v>
      </c>
      <c r="Z22" s="79">
        <f>Y22*(1+$D$8)</f>
        <v>-31.5521732596813</v>
      </c>
      <c r="AA22" s="79">
        <f>Z22*(1+$D$8)</f>
        <v>-32.8142601900686</v>
      </c>
      <c r="AB22" s="79">
        <f>AA22*(1+$D$8)</f>
        <v>-34.1268305976713</v>
      </c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t="s" s="80">
        <v>75</v>
      </c>
      <c r="BD22" s="81">
        <f>SUM(D22:BB22)</f>
        <v>-527.297595539452</v>
      </c>
      <c r="BE22" s="74"/>
      <c r="BF22" s="63"/>
    </row>
    <row r="23" ht="15.35" customHeight="1">
      <c r="A23" s="49"/>
      <c r="B23" s="75"/>
      <c r="C23" t="s" s="71">
        <v>21</v>
      </c>
      <c r="D23" s="76">
        <f>D15+D17</f>
        <v>-106.6</v>
      </c>
      <c r="E23" s="76">
        <f>E15+E17</f>
        <v>-82.864</v>
      </c>
      <c r="F23" s="76">
        <f>F15+F17</f>
        <v>43.097856</v>
      </c>
      <c r="G23" s="76">
        <f>G15+G17</f>
        <v>53.22450432</v>
      </c>
      <c r="H23" s="76">
        <f>H15+H17</f>
        <v>64.092327936</v>
      </c>
      <c r="I23" s="76">
        <f>I15+I17</f>
        <v>66.656021053440</v>
      </c>
      <c r="J23" s="76">
        <f>J15+J17</f>
        <v>69.3222618955776</v>
      </c>
      <c r="K23" s="76">
        <f>K15+K17</f>
        <v>72.095152371401</v>
      </c>
      <c r="L23" s="76">
        <f>L15+L17</f>
        <v>74.978958466257</v>
      </c>
      <c r="M23" s="76">
        <f>M15+M17</f>
        <v>77.9781168049073</v>
      </c>
      <c r="N23" s="76">
        <f>N15+N17</f>
        <v>81.0972414771034</v>
      </c>
      <c r="O23" s="76">
        <f>O15+O17</f>
        <v>84.3411311361875</v>
      </c>
      <c r="P23" s="76">
        <f>P15+P17</f>
        <v>87.71477638163471</v>
      </c>
      <c r="Q23" s="76">
        <f>Q15+Q17</f>
        <v>91.2233674369003</v>
      </c>
      <c r="R23" s="76">
        <f>R15+R17</f>
        <v>94.87230213437699</v>
      </c>
      <c r="S23" s="76">
        <f>S15+S17</f>
        <v>98.66719421975201</v>
      </c>
      <c r="T23" s="76">
        <f>T15+T17</f>
        <v>102.613881988541</v>
      </c>
      <c r="U23" s="76">
        <f>U15+U17</f>
        <v>106.718437268083</v>
      </c>
      <c r="V23" s="76">
        <f>V15+V17</f>
        <v>110.987174758808</v>
      </c>
      <c r="W23" s="76">
        <f>W15+W17</f>
        <v>115.426661749159</v>
      </c>
      <c r="X23" s="76">
        <f>X15+X17</f>
        <v>120.043728219125</v>
      </c>
      <c r="Y23" s="76">
        <f>Y15+Y17</f>
        <v>124.845477347890</v>
      </c>
      <c r="Z23" s="76">
        <f>Z15+Z17</f>
        <v>129.839296441806</v>
      </c>
      <c r="AA23" s="76">
        <f>AA15+AA17</f>
        <v>135.032868299479</v>
      </c>
      <c r="AB23" s="76">
        <f>AB15+AB17</f>
        <v>140.434183031457</v>
      </c>
      <c r="AC23" s="76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t="s" s="27">
        <v>21</v>
      </c>
      <c r="BD23" s="73">
        <f>SUM(D23:BB23)</f>
        <v>1955.838920737890</v>
      </c>
      <c r="BE23" s="74"/>
      <c r="BF23" s="63"/>
    </row>
    <row r="24" ht="15.35" customHeight="1">
      <c r="A24" s="49"/>
      <c r="B24" s="75"/>
      <c r="C24" t="s" s="78">
        <v>22</v>
      </c>
      <c r="D24" s="82">
        <v>0</v>
      </c>
      <c r="E24" s="82">
        <v>0</v>
      </c>
      <c r="F24" s="83">
        <f>F23/F15</f>
        <v>0.553422090729783</v>
      </c>
      <c r="G24" s="83">
        <f>G23/G15</f>
        <v>0.584152969537585</v>
      </c>
      <c r="H24" s="83">
        <f>H23/H15</f>
        <v>0.6087376725838261</v>
      </c>
      <c r="I24" s="83">
        <f>I23/I15</f>
        <v>0.6087376725838261</v>
      </c>
      <c r="J24" s="83">
        <f>J23/J15</f>
        <v>0.6087376725838261</v>
      </c>
      <c r="K24" s="83">
        <f>K23/K15</f>
        <v>0.608737672583827</v>
      </c>
      <c r="L24" s="83">
        <f>L23/L15</f>
        <v>0.608737672583827</v>
      </c>
      <c r="M24" s="83">
        <f>M23/M15</f>
        <v>0.608737672583827</v>
      </c>
      <c r="N24" s="83">
        <f>N23/N15</f>
        <v>0.608737672583827</v>
      </c>
      <c r="O24" s="83">
        <f>O23/O15</f>
        <v>0.608737672583827</v>
      </c>
      <c r="P24" s="83">
        <f>P23/P15</f>
        <v>0.6087376725838261</v>
      </c>
      <c r="Q24" s="83">
        <f>Q23/Q15</f>
        <v>0.6087376725838261</v>
      </c>
      <c r="R24" s="83">
        <f>R23/R15</f>
        <v>0.608737672583828</v>
      </c>
      <c r="S24" s="83">
        <f>S23/S15</f>
        <v>0.608737672583828</v>
      </c>
      <c r="T24" s="83">
        <f>T23/T15</f>
        <v>0.6087376725838251</v>
      </c>
      <c r="U24" s="83">
        <f>U23/U15</f>
        <v>0.608737672583827</v>
      </c>
      <c r="V24" s="83">
        <f>V23/V15</f>
        <v>0.608737672583831</v>
      </c>
      <c r="W24" s="83">
        <f>W23/W15</f>
        <v>0.608737672583827</v>
      </c>
      <c r="X24" s="83">
        <f>X23/X15</f>
        <v>0.6087376725838261</v>
      </c>
      <c r="Y24" s="83">
        <f>Y23/Y15</f>
        <v>0.608737672583827</v>
      </c>
      <c r="Z24" s="83">
        <f>Z23/Z15</f>
        <v>0.6087376725838261</v>
      </c>
      <c r="AA24" s="83">
        <f>AA23/AA15</f>
        <v>0.608737672583829</v>
      </c>
      <c r="AB24" s="83">
        <f>AB23/AB15</f>
        <v>0.6087376725838251</v>
      </c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t="s" s="80">
        <v>22</v>
      </c>
      <c r="BD24" s="85">
        <f>BD23/BD15</f>
        <v>0.553287857800028</v>
      </c>
      <c r="BE24" s="6"/>
      <c r="BF24" s="63"/>
    </row>
    <row r="25" ht="15.35" customHeight="1">
      <c r="A25" s="49"/>
      <c r="B25" s="75"/>
      <c r="C25" s="5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3"/>
    </row>
    <row r="26" ht="15.35" customHeight="1">
      <c r="A26" s="49"/>
      <c r="B26" s="75"/>
      <c r="C26" t="s" s="71">
        <v>76</v>
      </c>
      <c r="D26" s="76">
        <v>0</v>
      </c>
      <c r="E26" s="76">
        <v>0</v>
      </c>
      <c r="F26" s="76">
        <f>-'Financial Cost'!H8/1000000</f>
        <v>-10.35692167</v>
      </c>
      <c r="G26" s="76">
        <f>-'Financial Cost'!I8/1000000</f>
        <v>-9.89647617</v>
      </c>
      <c r="H26" s="76">
        <f>-'Financial Cost'!J8/1000000</f>
        <v>-9.4076314</v>
      </c>
      <c r="I26" s="76">
        <f>-'Financial Cost'!K8/1000000</f>
        <v>-8.88863576</v>
      </c>
      <c r="J26" s="76">
        <f>-'Financial Cost'!L8/1000000</f>
        <v>-8.3376296</v>
      </c>
      <c r="K26" s="76">
        <f>-'Financial Cost'!M8/1000000</f>
        <v>-7.75263858</v>
      </c>
      <c r="L26" s="76">
        <f>-'Financial Cost'!N8/1000000</f>
        <v>-7.1315666</v>
      </c>
      <c r="M26" s="76">
        <f>-'Financial Cost'!O8/1000000</f>
        <v>-6.47218826</v>
      </c>
      <c r="N26" s="76">
        <f>-'Financial Cost'!P8/1000000</f>
        <v>-5.7721409</v>
      </c>
      <c r="O26" s="76">
        <f>-'Financial Cost'!Q8/1000000</f>
        <v>-5.02891616</v>
      </c>
      <c r="P26" s="76">
        <f>-'Financial Cost'!R8/1000000</f>
        <v>-4.23985094</v>
      </c>
      <c r="Q26" s="76">
        <f>-'Financial Cost'!S8/1000000</f>
        <v>-3.4021179</v>
      </c>
      <c r="R26" s="76">
        <f>-'Financial Cost'!T8/1000000</f>
        <v>-2.51271532</v>
      </c>
      <c r="S26" s="76">
        <f>-'Financial Cost'!U8/1000000</f>
        <v>-1.56845634</v>
      </c>
      <c r="T26" s="76">
        <f>-'Financial Cost'!V8/1000000</f>
        <v>-0.56595753</v>
      </c>
      <c r="U26" s="76">
        <f>-'Financial Cost'!W8/1000000</f>
        <v>0</v>
      </c>
      <c r="V26" s="76">
        <f>-'Financial Cost'!X8/1000000</f>
        <v>0</v>
      </c>
      <c r="W26" s="76">
        <f>-'Financial Cost'!Y8/1000000</f>
        <v>0</v>
      </c>
      <c r="X26" s="76">
        <f>-'Financial Cost'!Z8/1000000</f>
        <v>0</v>
      </c>
      <c r="Y26" s="76">
        <f>-'Financial Cost'!AA8/1000000</f>
        <v>0</v>
      </c>
      <c r="Z26" s="76">
        <f>-'Financial Cost'!AB8/1000000</f>
        <v>0</v>
      </c>
      <c r="AA26" s="76">
        <f>-'Financial Cost'!AC8/1000000</f>
        <v>0</v>
      </c>
      <c r="AB26" s="76">
        <f>-'Financial Cost'!AD8/1000000</f>
        <v>0</v>
      </c>
      <c r="AC26" s="76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t="s" s="27">
        <v>76</v>
      </c>
      <c r="BD26" s="73">
        <f>SUM(D26:BB26)</f>
        <v>-91.33384313000001</v>
      </c>
      <c r="BE26" s="74"/>
      <c r="BF26" s="63"/>
    </row>
    <row r="27" ht="15.35" customHeight="1">
      <c r="A27" s="86">
        <v>15</v>
      </c>
      <c r="B27" s="75"/>
      <c r="C27" t="s" s="71">
        <v>77</v>
      </c>
      <c r="D27" s="76">
        <f>($D$45)/($A$27)</f>
        <v>-4.66666666666667</v>
      </c>
      <c r="E27" s="76">
        <f>($D$45)/($A$27)+($E$45/$A$27)</f>
        <v>-8.213333333333329</v>
      </c>
      <c r="F27" s="76">
        <f>($D$45)/($A$27)+($E$45/$A$27)</f>
        <v>-8.213333333333329</v>
      </c>
      <c r="G27" s="76">
        <f>($D$45)/($A$27)+($E$45/$A$27)</f>
        <v>-8.213333333333329</v>
      </c>
      <c r="H27" s="76">
        <f>($D$45)/($A$27)+($E$45/$A$27)</f>
        <v>-8.213333333333329</v>
      </c>
      <c r="I27" s="76">
        <f>($D$45)/($A$27)+($E$45/$A$27)</f>
        <v>-8.213333333333329</v>
      </c>
      <c r="J27" s="76">
        <f>($D$45)/($A$27)+($E$45/$A$27)</f>
        <v>-8.213333333333329</v>
      </c>
      <c r="K27" s="76">
        <f>($D$45)/($A$27)+($E$45/$A$27)</f>
        <v>-8.213333333333329</v>
      </c>
      <c r="L27" s="76">
        <f>($D$45)/($A$27)+($E$45/$A$27)</f>
        <v>-8.213333333333329</v>
      </c>
      <c r="M27" s="76">
        <f>($D$45)/($A$27)+($E$45/$A$27)</f>
        <v>-8.213333333333329</v>
      </c>
      <c r="N27" s="76">
        <f>($D$45)/($A$27)+($E$45/$A$27)</f>
        <v>-8.213333333333329</v>
      </c>
      <c r="O27" s="76">
        <f>($D$45)/($A$27)+($E$45/$A$27)</f>
        <v>-8.213333333333329</v>
      </c>
      <c r="P27" s="76">
        <f>($D$45)/($A$27)+($E$45/$A$27)</f>
        <v>-8.213333333333329</v>
      </c>
      <c r="Q27" s="76">
        <f>($D$45)/($A$27)+($E$45/$A$27)</f>
        <v>-8.213333333333329</v>
      </c>
      <c r="R27" s="76">
        <f>($D$45)/($A$27)+($E$45/$A$27)</f>
        <v>-8.213333333333329</v>
      </c>
      <c r="S27" s="76">
        <f>($E$45)/($A$27)</f>
        <v>-3.54666666666667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t="s" s="27">
        <v>77</v>
      </c>
      <c r="BD27" s="73">
        <f>SUM(D27:BB27)</f>
        <v>-123.2</v>
      </c>
      <c r="BE27" s="74"/>
      <c r="BF27" s="63"/>
    </row>
    <row r="28" ht="15.35" customHeight="1">
      <c r="A28" s="49"/>
      <c r="B28" s="75"/>
      <c r="C28" t="s" s="71">
        <v>23</v>
      </c>
      <c r="D28" s="76">
        <f>D23+D26+D27</f>
        <v>-111.266666666667</v>
      </c>
      <c r="E28" s="76">
        <f>E23+E26+E27</f>
        <v>-91.0773333333333</v>
      </c>
      <c r="F28" s="76">
        <f>F23+F26+F27</f>
        <v>24.5276009966667</v>
      </c>
      <c r="G28" s="76">
        <f>G23+G26+G27</f>
        <v>35.1146948166667</v>
      </c>
      <c r="H28" s="76">
        <f>H23+H26+H27</f>
        <v>46.4713632026667</v>
      </c>
      <c r="I28" s="76">
        <f>I23+I26+I27</f>
        <v>49.5540519601067</v>
      </c>
      <c r="J28" s="76">
        <f>J23+J26+J27</f>
        <v>52.7712989622443</v>
      </c>
      <c r="K28" s="76">
        <f>K23+K26+K27</f>
        <v>56.1291804580677</v>
      </c>
      <c r="L28" s="76">
        <f>L23+L26+L27</f>
        <v>59.6340585329237</v>
      </c>
      <c r="M28" s="76">
        <f>M23+M26+M27</f>
        <v>63.292595211574</v>
      </c>
      <c r="N28" s="76">
        <f>N23+N26+N27</f>
        <v>67.1117672437701</v>
      </c>
      <c r="O28" s="76">
        <f>O23+O26+O27</f>
        <v>71.0988816428542</v>
      </c>
      <c r="P28" s="76">
        <f>P23+P26+P27</f>
        <v>75.2615921083014</v>
      </c>
      <c r="Q28" s="76">
        <f>Q23+Q26+Q27</f>
        <v>79.607916203567</v>
      </c>
      <c r="R28" s="76">
        <f>R23+R26+R27</f>
        <v>84.1462534810437</v>
      </c>
      <c r="S28" s="76">
        <f>S23+S26+S27</f>
        <v>93.5520712130853</v>
      </c>
      <c r="T28" s="76">
        <f>T23+T26+T27</f>
        <v>102.047924458541</v>
      </c>
      <c r="U28" s="76">
        <f>U23+U26+U27</f>
        <v>106.718437268083</v>
      </c>
      <c r="V28" s="76">
        <f>V23+V26+V27</f>
        <v>110.987174758808</v>
      </c>
      <c r="W28" s="76">
        <f>W23+W26+W27</f>
        <v>115.426661749159</v>
      </c>
      <c r="X28" s="76">
        <f>X23+X26+X27</f>
        <v>120.043728219125</v>
      </c>
      <c r="Y28" s="76">
        <f>Y23+Y26+Y27</f>
        <v>124.845477347890</v>
      </c>
      <c r="Z28" s="76">
        <f>Z23+Z26+Z27</f>
        <v>129.839296441806</v>
      </c>
      <c r="AA28" s="76">
        <f>AA23+AA26+AA27</f>
        <v>135.032868299479</v>
      </c>
      <c r="AB28" s="76">
        <f>AB23+AB26+AB27</f>
        <v>140.434183031457</v>
      </c>
      <c r="AC28" s="76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t="s" s="27">
        <v>23</v>
      </c>
      <c r="BD28" s="73">
        <f>SUM(D28:BB28)</f>
        <v>1741.305077607890</v>
      </c>
      <c r="BE28" s="74"/>
      <c r="BF28" s="63"/>
    </row>
    <row r="29" ht="15.35" customHeight="1">
      <c r="A29" s="49"/>
      <c r="B29" s="75"/>
      <c r="C29" t="s" s="78">
        <v>24</v>
      </c>
      <c r="D29" s="82">
        <v>0</v>
      </c>
      <c r="E29" s="82">
        <v>0</v>
      </c>
      <c r="F29" s="83">
        <f>F28/F15</f>
        <v>0.314960359609564</v>
      </c>
      <c r="G29" s="83">
        <f>G28/G15</f>
        <v>0.385393034911817</v>
      </c>
      <c r="H29" s="83">
        <f>H28/H15</f>
        <v>0.441376844761156</v>
      </c>
      <c r="I29" s="83">
        <f>I28/I15</f>
        <v>0.45255353950859</v>
      </c>
      <c r="J29" s="83">
        <f>J28/J15</f>
        <v>0.463399156794554</v>
      </c>
      <c r="K29" s="83">
        <f>K28/K15</f>
        <v>0.473928489672429</v>
      </c>
      <c r="L29" s="83">
        <f>L28/L15</f>
        <v>0.484155805050247</v>
      </c>
      <c r="M29" s="83">
        <f>M28/M15</f>
        <v>0.4940948650668</v>
      </c>
      <c r="N29" s="83">
        <f>N28/N15</f>
        <v>0.503758947294089</v>
      </c>
      <c r="O29" s="83">
        <f>O28/O15</f>
        <v>0.513160864118575</v>
      </c>
      <c r="P29" s="83">
        <f>P28/P15</f>
        <v>0.522312981972705</v>
      </c>
      <c r="Q29" s="83">
        <f>Q28/Q15</f>
        <v>0.531227239144925</v>
      </c>
      <c r="R29" s="83">
        <f>R28/R15</f>
        <v>0.539915163312335</v>
      </c>
      <c r="S29" s="83">
        <f>S28/S15</f>
        <v>0.577179381110339</v>
      </c>
      <c r="T29" s="83">
        <f>T28/T15</f>
        <v>0.605380235335403</v>
      </c>
      <c r="U29" s="83">
        <f>U28/U15</f>
        <v>0.608737672583827</v>
      </c>
      <c r="V29" s="83">
        <f>V28/V15</f>
        <v>0.608737672583831</v>
      </c>
      <c r="W29" s="83">
        <f>W28/W15</f>
        <v>0.608737672583827</v>
      </c>
      <c r="X29" s="83">
        <f>X28/X15</f>
        <v>0.6087376725838261</v>
      </c>
      <c r="Y29" s="83">
        <f>Y28/Y15</f>
        <v>0.608737672583827</v>
      </c>
      <c r="Z29" s="83">
        <f>Z28/Z15</f>
        <v>0.6087376725838261</v>
      </c>
      <c r="AA29" s="83">
        <f>AA28/AA15</f>
        <v>0.608737672583829</v>
      </c>
      <c r="AB29" s="83">
        <f>AB28/AB15</f>
        <v>0.6087376725838251</v>
      </c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t="s" s="80">
        <v>24</v>
      </c>
      <c r="BD29" s="85">
        <f>BD28/BD15</f>
        <v>0.492598314692755</v>
      </c>
      <c r="BE29" s="74"/>
      <c r="BF29" s="63"/>
    </row>
    <row r="30" ht="15.35" customHeight="1">
      <c r="A30" s="49"/>
      <c r="B30" s="75"/>
      <c r="C30" s="59"/>
      <c r="D30" s="65"/>
      <c r="E30" s="6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5"/>
      <c r="BE30" s="74"/>
      <c r="BF30" s="63"/>
    </row>
    <row r="31" ht="15.35" customHeight="1">
      <c r="A31" s="77">
        <v>0.05</v>
      </c>
      <c r="B31" s="75"/>
      <c r="C31" t="s" s="71">
        <v>78</v>
      </c>
      <c r="D31" s="76">
        <v>0</v>
      </c>
      <c r="E31" s="76">
        <v>0</v>
      </c>
      <c r="F31" s="76">
        <f>-F15*$A$31</f>
        <v>-3.89376</v>
      </c>
      <c r="G31" s="76">
        <f>-G15*$A$31</f>
        <v>-4.5556992</v>
      </c>
      <c r="H31" s="76">
        <f>-H15*$A$31</f>
        <v>-5.26436352</v>
      </c>
      <c r="I31" s="76">
        <f>-I15*$A$31</f>
        <v>-5.4749380608</v>
      </c>
      <c r="J31" s="76">
        <f>-J15*$A$31</f>
        <v>-5.693935583232</v>
      </c>
      <c r="K31" s="76">
        <f>-K15*$A$31</f>
        <v>-5.9216930065613</v>
      </c>
      <c r="L31" s="76">
        <f>-L15*$A$31</f>
        <v>-6.15856072682375</v>
      </c>
      <c r="M31" s="76">
        <f>-M15*$A$31</f>
        <v>-6.4049031558967</v>
      </c>
      <c r="N31" s="76">
        <f>-N15*$A$31</f>
        <v>-6.66109928213255</v>
      </c>
      <c r="O31" s="76">
        <f>-O15*$A$31</f>
        <v>-6.92754325341785</v>
      </c>
      <c r="P31" s="76">
        <f>-P15*$A$31</f>
        <v>-7.20464498355455</v>
      </c>
      <c r="Q31" s="76">
        <f>-Q15*$A$31</f>
        <v>-7.49283078289675</v>
      </c>
      <c r="R31" s="76">
        <f>-R15*$A$31</f>
        <v>-7.79254401421265</v>
      </c>
      <c r="S31" s="76">
        <f>-S15*$A$31</f>
        <v>-8.10424577478115</v>
      </c>
      <c r="T31" s="76">
        <f>-T15*$A$31</f>
        <v>-8.428415605772351</v>
      </c>
      <c r="U31" s="76">
        <f>-U15*$A$31</f>
        <v>-8.76555223000325</v>
      </c>
      <c r="V31" s="76">
        <f>-V15*$A$31</f>
        <v>-9.11617431920345</v>
      </c>
      <c r="W31" s="76">
        <f>-W15*$A$31</f>
        <v>-9.48082129197155</v>
      </c>
      <c r="X31" s="76">
        <f>-X15*$A$31</f>
        <v>-9.8600541436504</v>
      </c>
      <c r="Y31" s="76">
        <f>-Y15*$A$31</f>
        <v>-10.2544563093964</v>
      </c>
      <c r="Z31" s="76">
        <f>-Z15*$A$31</f>
        <v>-10.6646345617723</v>
      </c>
      <c r="AA31" s="76">
        <f>-AA15*$A$31</f>
        <v>-11.0912199442432</v>
      </c>
      <c r="AB31" s="76">
        <f>-AB15*$A$31</f>
        <v>-11.5348687420129</v>
      </c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t="s" s="27">
        <v>78</v>
      </c>
      <c r="BD31" s="73">
        <f>SUM(D31:BB31)</f>
        <v>-176.746958492335</v>
      </c>
      <c r="BE31" s="74"/>
      <c r="BF31" s="63"/>
    </row>
    <row r="32" ht="15.35" customHeight="1">
      <c r="A32" s="49"/>
      <c r="B32" s="75"/>
      <c r="C32" t="s" s="71">
        <v>79</v>
      </c>
      <c r="D32" s="76">
        <v>0</v>
      </c>
      <c r="E32" s="76">
        <v>0</v>
      </c>
      <c r="F32" s="76">
        <f>-'Financial Cost'!H9/1000000</f>
        <v>-7.46533454</v>
      </c>
      <c r="G32" s="76">
        <f>-'Financial Cost'!I9/1000000</f>
        <v>-7.92578003</v>
      </c>
      <c r="H32" s="76">
        <f>-'Financial Cost'!J9/1000000</f>
        <v>-8.4146248</v>
      </c>
      <c r="I32" s="76">
        <f>-'Financial Cost'!K9/1000000</f>
        <v>-8.933620449999999</v>
      </c>
      <c r="J32" s="76">
        <f>-'Financial Cost'!L9/1000000</f>
        <v>-9.484626609999999</v>
      </c>
      <c r="K32" s="76">
        <f>-'Financial Cost'!M9/1000000</f>
        <v>-10.06961763</v>
      </c>
      <c r="L32" s="76">
        <f>-'Financial Cost'!N9/1000000</f>
        <v>-10.69068961</v>
      </c>
      <c r="M32" s="76">
        <f>-'Financial Cost'!O9/1000000</f>
        <v>-11.35006795</v>
      </c>
      <c r="N32" s="76">
        <f>-'Financial Cost'!P9/1000000</f>
        <v>-12.05011531</v>
      </c>
      <c r="O32" s="76">
        <f>-'Financial Cost'!Q9/1000000</f>
        <v>-12.79334005</v>
      </c>
      <c r="P32" s="76">
        <f>-'Financial Cost'!R9/1000000</f>
        <v>-13.58240527</v>
      </c>
      <c r="Q32" s="76">
        <f>-'Financial Cost'!S9/1000000</f>
        <v>-14.42013831</v>
      </c>
      <c r="R32" s="76">
        <f>-'Financial Cost'!T9/1000000</f>
        <v>-15.30954089</v>
      </c>
      <c r="S32" s="76">
        <f>-'Financial Cost'!U9/1000000</f>
        <v>-16.25379987</v>
      </c>
      <c r="T32" s="76">
        <f>-'Financial Cost'!V9/1000000</f>
        <v>-17.25629868</v>
      </c>
      <c r="U32" s="76">
        <f>-'Financial Cost'!W9/1000000</f>
        <v>0</v>
      </c>
      <c r="V32" s="76">
        <f>-'Financial Cost'!X9/1000000</f>
        <v>0</v>
      </c>
      <c r="W32" s="76">
        <f>-'Financial Cost'!Y9/1000000</f>
        <v>0</v>
      </c>
      <c r="X32" s="76">
        <f>-'Financial Cost'!Z9/1000000</f>
        <v>0</v>
      </c>
      <c r="Y32" s="76">
        <f>-'Financial Cost'!AA9/1000000</f>
        <v>0</v>
      </c>
      <c r="Z32" s="76">
        <f>-'Financial Cost'!AB9/1000000</f>
        <v>0</v>
      </c>
      <c r="AA32" s="76">
        <f>-'Financial Cost'!AC9/1000000</f>
        <v>0</v>
      </c>
      <c r="AB32" s="76">
        <f>-'Financial Cost'!AD9/1000000</f>
        <v>0</v>
      </c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t="s" s="27">
        <v>79</v>
      </c>
      <c r="BD32" s="73">
        <f>SUM(D32:BB32)</f>
        <v>-176</v>
      </c>
      <c r="BE32" s="74"/>
      <c r="BF32" s="63"/>
    </row>
    <row r="33" ht="15.35" customHeight="1">
      <c r="A33" s="49"/>
      <c r="B33" s="75"/>
      <c r="C33" t="s" s="71">
        <v>25</v>
      </c>
      <c r="D33" s="76">
        <f>D28+D31+D32</f>
        <v>-111.266666666667</v>
      </c>
      <c r="E33" s="76">
        <f>E28+E31+E32</f>
        <v>-91.0773333333333</v>
      </c>
      <c r="F33" s="76">
        <f>F28+F31+F32</f>
        <v>13.1685064566667</v>
      </c>
      <c r="G33" s="76">
        <f>G28+G31+G32</f>
        <v>22.6332155866667</v>
      </c>
      <c r="H33" s="76">
        <f>H28+H31+H32</f>
        <v>32.7923748826667</v>
      </c>
      <c r="I33" s="76">
        <f>I28+I31+I32</f>
        <v>35.1454934493067</v>
      </c>
      <c r="J33" s="76">
        <f>J28+J31+J32</f>
        <v>37.5927367690123</v>
      </c>
      <c r="K33" s="76">
        <f>K28+K31+K32</f>
        <v>40.1378698215064</v>
      </c>
      <c r="L33" s="76">
        <f>L28+L31+L32</f>
        <v>42.7848081961</v>
      </c>
      <c r="M33" s="76">
        <f>M28+M31+M32</f>
        <v>45.5376241056773</v>
      </c>
      <c r="N33" s="76">
        <f>N28+N31+N32</f>
        <v>48.4005526516376</v>
      </c>
      <c r="O33" s="76">
        <f>O28+O31+O32</f>
        <v>51.3779983394364</v>
      </c>
      <c r="P33" s="76">
        <f>P28+P31+P32</f>
        <v>54.4745418547469</v>
      </c>
      <c r="Q33" s="76">
        <f>Q28+Q31+Q32</f>
        <v>57.6949471106703</v>
      </c>
      <c r="R33" s="76">
        <f>R28+R31+R32</f>
        <v>61.0441685768311</v>
      </c>
      <c r="S33" s="76">
        <f>S28+S31+S32</f>
        <v>69.1940255683042</v>
      </c>
      <c r="T33" s="76">
        <f>T28+T31+T32</f>
        <v>76.3632101727687</v>
      </c>
      <c r="U33" s="76">
        <f>U28+U31+U32</f>
        <v>97.9528850380798</v>
      </c>
      <c r="V33" s="76">
        <f>V28+V31+V32</f>
        <v>101.871000439605</v>
      </c>
      <c r="W33" s="76">
        <f>W28+W31+W32</f>
        <v>105.945840457187</v>
      </c>
      <c r="X33" s="76">
        <f>X28+X31+X32</f>
        <v>110.183674075475</v>
      </c>
      <c r="Y33" s="76">
        <f>Y28+Y31+Y32</f>
        <v>114.591021038494</v>
      </c>
      <c r="Z33" s="76">
        <f>Z28+Z31+Z32</f>
        <v>119.174661880034</v>
      </c>
      <c r="AA33" s="76">
        <f>AA28+AA31+AA32</f>
        <v>123.941648355236</v>
      </c>
      <c r="AB33" s="76">
        <f>AB28+AB31+AB32</f>
        <v>128.899314289444</v>
      </c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t="s" s="27">
        <v>25</v>
      </c>
      <c r="BD33" s="73">
        <f>SUM(D33:BB33)</f>
        <v>1388.558119115550</v>
      </c>
      <c r="BE33" s="74"/>
      <c r="BF33" s="63"/>
    </row>
    <row r="34" ht="15.35" customHeight="1">
      <c r="A34" s="49"/>
      <c r="B34" s="75"/>
      <c r="C34" t="s" s="78">
        <v>26</v>
      </c>
      <c r="D34" s="82">
        <v>0</v>
      </c>
      <c r="E34" s="82">
        <v>0</v>
      </c>
      <c r="F34" s="83">
        <f>F33/F15</f>
        <v>0.169097561953827</v>
      </c>
      <c r="G34" s="83">
        <f>G33/G15</f>
        <v>0.248405509155068</v>
      </c>
      <c r="H34" s="83">
        <f>H33/H15</f>
        <v>0.311456216483571</v>
      </c>
      <c r="I34" s="83">
        <f>I33/I15</f>
        <v>0.320967041626871</v>
      </c>
      <c r="J34" s="83">
        <f>J33/J15</f>
        <v>0.330112065894446</v>
      </c>
      <c r="K34" s="83">
        <f>K33/K15</f>
        <v>0.338905358459424</v>
      </c>
      <c r="L34" s="83">
        <f>L33/L15</f>
        <v>0.347360447464209</v>
      </c>
      <c r="M34" s="83">
        <f>M33/M15</f>
        <v>0.35549034073804</v>
      </c>
      <c r="N34" s="83">
        <f>N33/N15</f>
        <v>0.363307545809032</v>
      </c>
      <c r="O34" s="83">
        <f>O33/O15</f>
        <v>0.370824089146524</v>
      </c>
      <c r="P34" s="83">
        <f>P33/P15</f>
        <v>0.378051534663342</v>
      </c>
      <c r="Q34" s="83">
        <f>Q33/Q15</f>
        <v>0.385001001506438</v>
      </c>
      <c r="R34" s="83">
        <f>R33/R15</f>
        <v>0.391683181163263</v>
      </c>
      <c r="S34" s="83">
        <f>S33/S15</f>
        <v>0.426899846643488</v>
      </c>
      <c r="T34" s="83">
        <f>T33/T15</f>
        <v>0.453010469253972</v>
      </c>
      <c r="U34" s="83">
        <f>U33/U15</f>
        <v>0.558737672583827</v>
      </c>
      <c r="V34" s="83">
        <f>V33/V15</f>
        <v>0.558737672583834</v>
      </c>
      <c r="W34" s="83">
        <f>W33/W15</f>
        <v>0.558737672583824</v>
      </c>
      <c r="X34" s="83">
        <f>X33/X15</f>
        <v>0.558737672583828</v>
      </c>
      <c r="Y34" s="83">
        <f>Y33/Y15</f>
        <v>0.558737672583828</v>
      </c>
      <c r="Z34" s="83">
        <f>Z33/Z15</f>
        <v>0.558737672583827</v>
      </c>
      <c r="AA34" s="83">
        <f>AA33/AA15</f>
        <v>0.55873767258383</v>
      </c>
      <c r="AB34" s="83">
        <f>AB33/AB15</f>
        <v>0.558737672583825</v>
      </c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t="s" s="80">
        <v>26</v>
      </c>
      <c r="BD34" s="85">
        <f>BD33/BD15</f>
        <v>0.392809622004264</v>
      </c>
      <c r="BE34" s="74"/>
      <c r="BF34" s="63"/>
    </row>
    <row r="35" ht="15.35" customHeight="1">
      <c r="A35" s="49"/>
      <c r="B35" s="75"/>
      <c r="C35" s="5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3"/>
    </row>
    <row r="36" ht="15.35" customHeight="1">
      <c r="A36" s="49"/>
      <c r="B36" s="75"/>
      <c r="C36" t="s" s="71">
        <v>27</v>
      </c>
      <c r="D36" s="76">
        <f>D33-D27</f>
        <v>-106.6</v>
      </c>
      <c r="E36" s="76">
        <f>E33-E27</f>
        <v>-82.864</v>
      </c>
      <c r="F36" s="76">
        <f>F33-F27</f>
        <v>21.38183979</v>
      </c>
      <c r="G36" s="76">
        <f>G33-G27</f>
        <v>30.84654892</v>
      </c>
      <c r="H36" s="76">
        <f>H33-H27</f>
        <v>41.005708216</v>
      </c>
      <c r="I36" s="76">
        <f>I33-I27</f>
        <v>43.358826782640</v>
      </c>
      <c r="J36" s="76">
        <f>J33-J27</f>
        <v>45.8060701023456</v>
      </c>
      <c r="K36" s="76">
        <f>K33-K27</f>
        <v>48.3512031548397</v>
      </c>
      <c r="L36" s="76">
        <f>L33-L27</f>
        <v>50.9981415294333</v>
      </c>
      <c r="M36" s="76">
        <f>M33-M27</f>
        <v>53.7509574390106</v>
      </c>
      <c r="N36" s="76">
        <f>N33-N27</f>
        <v>56.6138859849709</v>
      </c>
      <c r="O36" s="76">
        <f>O33-O27</f>
        <v>59.5913316727697</v>
      </c>
      <c r="P36" s="76">
        <f>P33-P27</f>
        <v>62.6878751880802</v>
      </c>
      <c r="Q36" s="76">
        <f>Q33-Q27</f>
        <v>65.90828044400359</v>
      </c>
      <c r="R36" s="76">
        <f>R33-R27</f>
        <v>69.25750191016439</v>
      </c>
      <c r="S36" s="76">
        <f>S33-S27</f>
        <v>72.74069223497089</v>
      </c>
      <c r="T36" s="76">
        <f>T33-T27</f>
        <v>76.3632101727687</v>
      </c>
      <c r="U36" s="76">
        <f>U33-U27</f>
        <v>97.9528850380798</v>
      </c>
      <c r="V36" s="76">
        <f>V33-V27</f>
        <v>101.871000439605</v>
      </c>
      <c r="W36" s="76">
        <f>W33-W27</f>
        <v>105.945840457187</v>
      </c>
      <c r="X36" s="76">
        <f>X33-X27</f>
        <v>110.183674075475</v>
      </c>
      <c r="Y36" s="76">
        <f>Y33-Y27</f>
        <v>114.591021038494</v>
      </c>
      <c r="Z36" s="76">
        <f>Z33-Z27</f>
        <v>119.174661880034</v>
      </c>
      <c r="AA36" s="76">
        <f>AA33-AA27</f>
        <v>123.941648355236</v>
      </c>
      <c r="AB36" s="76">
        <f>AB33-AB27</f>
        <v>128.899314289444</v>
      </c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t="s" s="27">
        <v>27</v>
      </c>
      <c r="BD36" s="73">
        <f>SUM(D36:BB36)</f>
        <v>1511.758119115550</v>
      </c>
      <c r="BE36" s="6"/>
      <c r="BF36" s="63"/>
    </row>
    <row r="37" ht="17" customHeight="1">
      <c r="A37" s="49"/>
      <c r="B37" s="87"/>
      <c r="C37" t="s" s="78">
        <v>28</v>
      </c>
      <c r="D37" s="82">
        <v>0</v>
      </c>
      <c r="E37" s="82">
        <v>0</v>
      </c>
      <c r="F37" s="82">
        <f>F36/F15</f>
        <v>0.274565455883259</v>
      </c>
      <c r="G37" s="82">
        <f>G36/G15</f>
        <v>0.338549008240052</v>
      </c>
      <c r="H37" s="82">
        <f>H36/H15</f>
        <v>0.389465013768654</v>
      </c>
      <c r="I37" s="82">
        <f>I36/I15</f>
        <v>0.395975500554835</v>
      </c>
      <c r="J37" s="82">
        <f>J36/J15</f>
        <v>0.402235584094412</v>
      </c>
      <c r="K37" s="82">
        <f>K36/K15</f>
        <v>0.40825489519016</v>
      </c>
      <c r="L37" s="82">
        <f>L36/L15</f>
        <v>0.414042694320686</v>
      </c>
      <c r="M37" s="82">
        <f>M36/M15</f>
        <v>0.419607885792345</v>
      </c>
      <c r="N37" s="82">
        <f>N36/N15</f>
        <v>0.424959031438171</v>
      </c>
      <c r="O37" s="82">
        <f>O36/O15</f>
        <v>0.430104363789927</v>
      </c>
      <c r="P37" s="82">
        <f>P36/P15</f>
        <v>0.435051798743537</v>
      </c>
      <c r="Q37" s="82">
        <f>Q36/Q15</f>
        <v>0.439808947737395</v>
      </c>
      <c r="R37" s="82">
        <f>R36/R15</f>
        <v>0.44438312946226</v>
      </c>
      <c r="S37" s="82">
        <f>S36/S15</f>
        <v>0.448781381120782</v>
      </c>
      <c r="T37" s="82">
        <f>T36/T15</f>
        <v>0.453010469253972</v>
      </c>
      <c r="U37" s="82">
        <f>U36/U15</f>
        <v>0.558737672583827</v>
      </c>
      <c r="V37" s="82">
        <f>V36/V15</f>
        <v>0.558737672583834</v>
      </c>
      <c r="W37" s="82">
        <f>W36/W15</f>
        <v>0.558737672583824</v>
      </c>
      <c r="X37" s="82">
        <f>X36/X15</f>
        <v>0.558737672583828</v>
      </c>
      <c r="Y37" s="82">
        <f>Y36/Y15</f>
        <v>0.558737672583828</v>
      </c>
      <c r="Z37" s="82">
        <f>Z36/Z15</f>
        <v>0.558737672583827</v>
      </c>
      <c r="AA37" s="82">
        <f>AA36/AA15</f>
        <v>0.55873767258383</v>
      </c>
      <c r="AB37" s="82">
        <f>AB36/AB15</f>
        <v>0.558737672583825</v>
      </c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t="s" s="80">
        <v>28</v>
      </c>
      <c r="BD37" s="85">
        <f>BD36/BD15</f>
        <v>0.427661706886207</v>
      </c>
      <c r="BE37" s="6"/>
      <c r="BF37" s="63"/>
    </row>
    <row r="38" ht="17" customHeight="1">
      <c r="A38" s="49"/>
      <c r="B38" s="88"/>
      <c r="C38" s="6"/>
      <c r="D38" s="8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3"/>
    </row>
    <row r="39" ht="15.85" customHeight="1">
      <c r="A39" s="49"/>
      <c r="B39" t="s" s="90">
        <v>80</v>
      </c>
      <c r="C39" t="s" s="91">
        <v>81</v>
      </c>
      <c r="D39" s="92">
        <f>-D22-D21</f>
        <v>6.6</v>
      </c>
      <c r="E39" s="92">
        <f>-E22-E21</f>
        <v>6.864</v>
      </c>
      <c r="F39" s="92">
        <f>-F22-F21</f>
        <v>21.53856</v>
      </c>
      <c r="G39" s="92">
        <f>-G22-G21</f>
        <v>22.4001024</v>
      </c>
      <c r="H39" s="92">
        <f>-H22-H21</f>
        <v>23.296106496</v>
      </c>
      <c r="I39" s="92">
        <f>-I22-I21</f>
        <v>24.227950755840</v>
      </c>
      <c r="J39" s="92">
        <f>-J22-J21</f>
        <v>25.1970687860736</v>
      </c>
      <c r="K39" s="92">
        <f>-K22-K21</f>
        <v>26.2049515375165</v>
      </c>
      <c r="L39" s="92">
        <f>-L22-L21</f>
        <v>27.2531495990172</v>
      </c>
      <c r="M39" s="92">
        <f>-M22-M21</f>
        <v>28.3432755829779</v>
      </c>
      <c r="N39" s="92">
        <f>-N22-N21</f>
        <v>29.477006606297</v>
      </c>
      <c r="O39" s="92">
        <f>-O22-O21</f>
        <v>30.6560868705488</v>
      </c>
      <c r="P39" s="92">
        <f>-P22-P21</f>
        <v>31.8823303453708</v>
      </c>
      <c r="Q39" s="92">
        <f>-Q22-Q21</f>
        <v>33.1576235591857</v>
      </c>
      <c r="R39" s="92">
        <f>-R22-R21</f>
        <v>34.4839285015531</v>
      </c>
      <c r="S39" s="92">
        <f>-S22-S21</f>
        <v>35.8632856416152</v>
      </c>
      <c r="T39" s="92">
        <f>-T22-T21</f>
        <v>37.2978170672798</v>
      </c>
      <c r="U39" s="92">
        <f>-U22-U21</f>
        <v>38.789729749971</v>
      </c>
      <c r="V39" s="92">
        <f>-V22-V21</f>
        <v>40.3413189399699</v>
      </c>
      <c r="W39" s="92">
        <f>-W22-W21</f>
        <v>41.9549716975687</v>
      </c>
      <c r="X39" s="92">
        <f>-X22-X21</f>
        <v>43.6331705654714</v>
      </c>
      <c r="Y39" s="92">
        <f>-Y22-Y21</f>
        <v>45.3784973880902</v>
      </c>
      <c r="Z39" s="92">
        <f>-Z22-Z21</f>
        <v>47.1936372836139</v>
      </c>
      <c r="AA39" s="92">
        <f>-AA22-AA21</f>
        <v>49.0813827749585</v>
      </c>
      <c r="AB39" s="92">
        <f>-AB22-AB21</f>
        <v>51.0446380859568</v>
      </c>
      <c r="AC39" s="92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6"/>
      <c r="BF39" s="63"/>
    </row>
    <row r="40" ht="15.35" customHeight="1">
      <c r="A40" s="49"/>
      <c r="B40" s="94"/>
      <c r="C40" t="s" s="91">
        <v>82</v>
      </c>
      <c r="D40" s="92">
        <f>-'Rents to TWC-IPM'!L6/1000000</f>
        <v>-0.758993055</v>
      </c>
      <c r="E40" s="92">
        <f>-'Rents to TWC-IPM'!M6/1000000</f>
        <v>-0.9141646423999999</v>
      </c>
      <c r="F40" s="92">
        <f>-'Rents to TWC-IPM'!N6/1000000</f>
        <v>-1.3736133739</v>
      </c>
      <c r="G40" s="92">
        <f>-'Rents to TWC-IPM'!O6/1000000</f>
        <v>-1.564529695920</v>
      </c>
      <c r="H40" s="92">
        <f>-'Rents to TWC-IPM'!P6/1000000</f>
        <v>-1.82543850118125</v>
      </c>
      <c r="I40" s="92">
        <f>-'Rents to TWC-IPM'!Q6/1000000</f>
        <v>-1.89912316012031</v>
      </c>
      <c r="J40" s="92">
        <f>-'Rents to TWC-IPM'!R6/1000000</f>
        <v>-1.97567743103913</v>
      </c>
      <c r="K40" s="92">
        <f>-'Rents to TWC-IPM'!S6/1000000</f>
        <v>-1.99494967010633</v>
      </c>
      <c r="L40" s="92">
        <f>-'Rents to TWC-IPM'!T6/1000000</f>
        <v>-2.08389898122253</v>
      </c>
      <c r="M40" s="92">
        <f>-'Rents to TWC-IPM'!U6/1000000</f>
        <v>-2.17684223987419</v>
      </c>
      <c r="N40" s="92">
        <f>-'Rents to TWC-IPM'!V6/1000000</f>
        <v>-2.27396008611124</v>
      </c>
      <c r="O40" s="92">
        <f>-'Rents to TWC-IPM'!W6/1000000</f>
        <v>-2.37544140375837</v>
      </c>
      <c r="P40" s="92">
        <f>-'Rents to TWC-IPM'!X6/1000000</f>
        <v>-2.48148369166819</v>
      </c>
      <c r="Q40" s="92">
        <f>-'Rents to TWC-IPM'!Y6/1000000</f>
        <v>-2.59229344079783</v>
      </c>
      <c r="R40" s="92">
        <f>-'Rents to TWC-IPM'!Z6/1000000</f>
        <v>-2.67180502673871</v>
      </c>
      <c r="S40" s="92">
        <f>-'Rents to TWC-IPM'!AA6/1000000</f>
        <v>-2.75424002919856</v>
      </c>
      <c r="T40" s="92">
        <f>-'Rents to TWC-IPM'!AB6/1000000</f>
        <v>-2.83972251343497</v>
      </c>
      <c r="U40" s="92">
        <f>-'Rents to TWC-IPM'!AC6/1000000</f>
        <v>-2.92838230724152</v>
      </c>
      <c r="V40" s="92">
        <f>-'Rents to TWC-IPM'!AD6/1000000</f>
        <v>-3.02035524182922</v>
      </c>
      <c r="W40" s="92">
        <f>-'Rents to TWC-IPM'!AE6/1000000</f>
        <v>-3.11578344726005</v>
      </c>
      <c r="X40" s="92">
        <f>-'Rents to TWC-IPM'!AF6/1000000</f>
        <v>-3.21481568662254</v>
      </c>
      <c r="Y40" s="92">
        <f>-'Rents to TWC-IPM'!AG6/1000000</f>
        <v>-3.31760763743015</v>
      </c>
      <c r="Z40" s="92">
        <f>-'Rents to TWC-IPM'!AH6/1000000</f>
        <v>-3.42432226462415</v>
      </c>
      <c r="AA40" s="92">
        <f>-'Rents to TWC-IPM'!AI6/1000000</f>
        <v>-3.53513014261961</v>
      </c>
      <c r="AB40" s="92">
        <f>AA40*1.04</f>
        <v>-3.67653534832439</v>
      </c>
      <c r="AC40" s="92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6"/>
      <c r="BF40" s="63"/>
    </row>
    <row r="41" ht="17" customHeight="1">
      <c r="A41" s="49"/>
      <c r="B41" s="95"/>
      <c r="C41" t="s" s="91">
        <v>83</v>
      </c>
      <c r="D41" s="92">
        <f>SUM(D39:D40)</f>
        <v>5.841006945</v>
      </c>
      <c r="E41" s="92">
        <f>SUM(E39:E40)</f>
        <v>5.9498353576</v>
      </c>
      <c r="F41" s="92">
        <f>SUM(F39:F40)</f>
        <v>20.1649466261</v>
      </c>
      <c r="G41" s="92">
        <f>SUM(G39:G40)</f>
        <v>20.835572704080</v>
      </c>
      <c r="H41" s="92">
        <f>SUM(H39:H40)</f>
        <v>21.4706679948188</v>
      </c>
      <c r="I41" s="92">
        <f>SUM(I39:I40)</f>
        <v>22.3288275957197</v>
      </c>
      <c r="J41" s="92">
        <f>SUM(J39:J40)</f>
        <v>23.2213913550345</v>
      </c>
      <c r="K41" s="92">
        <f>SUM(K39:K40)</f>
        <v>24.2100018674102</v>
      </c>
      <c r="L41" s="92">
        <f>SUM(L39:L40)</f>
        <v>25.1692506177947</v>
      </c>
      <c r="M41" s="92">
        <f>SUM(M39:M40)</f>
        <v>26.1664333431037</v>
      </c>
      <c r="N41" s="92">
        <f>SUM(N39:N40)</f>
        <v>27.2030465201858</v>
      </c>
      <c r="O41" s="92">
        <f>SUM(O39:O40)</f>
        <v>28.2806454667904</v>
      </c>
      <c r="P41" s="92">
        <f>SUM(P39:P40)</f>
        <v>29.4008466537026</v>
      </c>
      <c r="Q41" s="92">
        <f>SUM(Q39:Q40)</f>
        <v>30.5653301183879</v>
      </c>
      <c r="R41" s="92">
        <f>SUM(R39:R40)</f>
        <v>31.8121234748144</v>
      </c>
      <c r="S41" s="92">
        <f>SUM(S39:S40)</f>
        <v>33.1090456124166</v>
      </c>
      <c r="T41" s="92">
        <f>SUM(T39:T40)</f>
        <v>34.4580945538448</v>
      </c>
      <c r="U41" s="92">
        <f>SUM(U39:U40)</f>
        <v>35.8613474427295</v>
      </c>
      <c r="V41" s="92">
        <f>SUM(V39:V40)</f>
        <v>37.3209636981407</v>
      </c>
      <c r="W41" s="92">
        <f>SUM(W39:W40)</f>
        <v>38.8391882503087</v>
      </c>
      <c r="X41" s="92">
        <f>SUM(X39:X40)</f>
        <v>40.4183548788489</v>
      </c>
      <c r="Y41" s="92">
        <f>SUM(Y39:Y40)</f>
        <v>42.0608897506601</v>
      </c>
      <c r="Z41" s="92">
        <f>SUM(Z39:Z40)</f>
        <v>43.7693150189898</v>
      </c>
      <c r="AA41" s="92">
        <f>SUM(AA39:AA40)</f>
        <v>45.5462526323389</v>
      </c>
      <c r="AB41" s="92">
        <f>SUM(AB39:AB40)</f>
        <v>47.3681027376324</v>
      </c>
      <c r="AC41" s="92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6"/>
      <c r="BF41" s="63"/>
    </row>
    <row r="42" ht="15.85" customHeight="1">
      <c r="A42" s="49"/>
      <c r="B42" s="53"/>
      <c r="C42" s="6"/>
      <c r="D42" s="96"/>
      <c r="E42" s="6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3"/>
    </row>
    <row r="43" ht="15.35" customHeight="1">
      <c r="A43" s="49"/>
      <c r="B43" s="59"/>
      <c r="C43" s="6"/>
      <c r="D43" s="89"/>
      <c r="E43" s="6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3"/>
    </row>
    <row r="44" ht="15.35" customHeight="1">
      <c r="A44" s="49"/>
      <c r="B44" s="59"/>
      <c r="C44" t="s" s="97">
        <v>84</v>
      </c>
      <c r="D44" s="30">
        <v>-100</v>
      </c>
      <c r="E44" s="30">
        <v>-76</v>
      </c>
      <c r="F44" s="30">
        <v>0</v>
      </c>
      <c r="G44" s="30">
        <v>0</v>
      </c>
      <c r="H44" s="30">
        <v>0</v>
      </c>
      <c r="I44" s="30"/>
      <c r="J44" s="30"/>
      <c r="K44" s="30"/>
      <c r="L44" s="30"/>
      <c r="M44" s="30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3"/>
    </row>
    <row r="45" ht="15.35" customHeight="1">
      <c r="A45" s="49"/>
      <c r="B45" s="98">
        <v>0.7</v>
      </c>
      <c r="C45" t="s" s="99">
        <v>73</v>
      </c>
      <c r="D45" s="100">
        <f>$B45*D$44</f>
        <v>-70</v>
      </c>
      <c r="E45" s="100">
        <f>$B45*E$44</f>
        <v>-53.2</v>
      </c>
      <c r="F45" s="100">
        <f>$B45*F$44</f>
        <v>0</v>
      </c>
      <c r="G45" s="100">
        <f>$B45*G$44</f>
        <v>0</v>
      </c>
      <c r="H45" s="100">
        <f>$B45*H$44</f>
        <v>0</v>
      </c>
      <c r="I45" s="30"/>
      <c r="J45" s="30"/>
      <c r="K45" s="30"/>
      <c r="L45" s="30"/>
      <c r="M45" s="30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3"/>
    </row>
    <row r="46" ht="15.35" customHeight="1">
      <c r="A46" s="49"/>
      <c r="B46" s="98">
        <v>0.3</v>
      </c>
      <c r="C46" t="s" s="99">
        <v>85</v>
      </c>
      <c r="D46" s="100">
        <f>$B46*D$44</f>
        <v>-30</v>
      </c>
      <c r="E46" s="100">
        <f>$B46*E$44</f>
        <v>-22.8</v>
      </c>
      <c r="F46" s="100">
        <f>$B46*F$44</f>
        <v>0</v>
      </c>
      <c r="G46" s="100">
        <f>$B46*G$44</f>
        <v>0</v>
      </c>
      <c r="H46" s="100">
        <f>$B46*H$44</f>
        <v>0</v>
      </c>
      <c r="I46" s="30"/>
      <c r="J46" s="30"/>
      <c r="K46" s="30"/>
      <c r="L46" s="30"/>
      <c r="M46" s="30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3"/>
    </row>
    <row r="47" ht="15.35" customHeight="1">
      <c r="A47" s="49"/>
      <c r="B47" t="s" s="101">
        <v>86</v>
      </c>
      <c r="C47" s="102">
        <f>SUM(D44:H44)</f>
        <v>-176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3"/>
    </row>
    <row r="48" ht="15.35" customHeight="1">
      <c r="A48" s="49"/>
      <c r="B48" s="59"/>
      <c r="C48" s="6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3"/>
    </row>
    <row r="49" ht="15.35" customHeight="1">
      <c r="A49" s="49"/>
      <c r="B49" s="59"/>
      <c r="C49" t="s" s="103">
        <v>87</v>
      </c>
      <c r="D49" s="30">
        <f>D36</f>
        <v>-106.6</v>
      </c>
      <c r="E49" s="30">
        <f>E36</f>
        <v>-82.864</v>
      </c>
      <c r="F49" s="30">
        <f>F36</f>
        <v>21.38183979</v>
      </c>
      <c r="G49" s="30">
        <f>G36</f>
        <v>30.84654892</v>
      </c>
      <c r="H49" s="30">
        <f>H36</f>
        <v>41.005708216</v>
      </c>
      <c r="I49" s="30">
        <f>I36</f>
        <v>43.358826782640</v>
      </c>
      <c r="J49" s="30">
        <f>J36</f>
        <v>45.8060701023456</v>
      </c>
      <c r="K49" s="30">
        <f>K36</f>
        <v>48.3512031548397</v>
      </c>
      <c r="L49" s="30">
        <f>L36</f>
        <v>50.9981415294333</v>
      </c>
      <c r="M49" s="30">
        <f>M36</f>
        <v>53.7509574390106</v>
      </c>
      <c r="N49" s="30">
        <f>N36</f>
        <v>56.6138859849709</v>
      </c>
      <c r="O49" s="30">
        <f>O36</f>
        <v>59.5913316727697</v>
      </c>
      <c r="P49" s="30">
        <f>P36</f>
        <v>62.6878751880802</v>
      </c>
      <c r="Q49" s="30">
        <f>Q36</f>
        <v>65.90828044400359</v>
      </c>
      <c r="R49" s="30">
        <f>R36</f>
        <v>69.25750191016439</v>
      </c>
      <c r="S49" s="30">
        <f>S36</f>
        <v>72.74069223497089</v>
      </c>
      <c r="T49" s="30">
        <f>T36</f>
        <v>76.3632101727687</v>
      </c>
      <c r="U49" s="30">
        <f>U36</f>
        <v>97.9528850380798</v>
      </c>
      <c r="V49" s="30">
        <f>V36</f>
        <v>101.871000439605</v>
      </c>
      <c r="W49" s="30">
        <f>W36</f>
        <v>105.945840457187</v>
      </c>
      <c r="X49" s="30">
        <f>X36</f>
        <v>110.183674075475</v>
      </c>
      <c r="Y49" s="30">
        <f>Y36</f>
        <v>114.591021038494</v>
      </c>
      <c r="Z49" s="30">
        <f>Z36</f>
        <v>119.174661880034</v>
      </c>
      <c r="AA49" s="30">
        <f>AA36</f>
        <v>123.941648355236</v>
      </c>
      <c r="AB49" s="30">
        <f>AB36</f>
        <v>128.899314289444</v>
      </c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2"/>
      <c r="BE49" s="104"/>
      <c r="BF49" s="63"/>
    </row>
    <row r="50" ht="15.35" customHeight="1">
      <c r="A50" s="49"/>
      <c r="B50" s="59"/>
      <c r="C50" t="s" s="105">
        <v>88</v>
      </c>
      <c r="D50" s="32">
        <f>D49</f>
        <v>-106.6</v>
      </c>
      <c r="E50" s="32">
        <f>E49+D50</f>
        <v>-189.464</v>
      </c>
      <c r="F50" s="32">
        <f>F49+E50</f>
        <v>-168.08216021</v>
      </c>
      <c r="G50" s="32">
        <f>G49+F50</f>
        <v>-137.23561129</v>
      </c>
      <c r="H50" s="32">
        <f>H49+G50</f>
        <v>-96.22990307400001</v>
      </c>
      <c r="I50" s="32">
        <f>I49+H50</f>
        <v>-52.871076291360</v>
      </c>
      <c r="J50" s="32">
        <f>J49+I50</f>
        <v>-7.0650061890144</v>
      </c>
      <c r="K50" s="32">
        <f>K49+J50</f>
        <v>41.2861969658253</v>
      </c>
      <c r="L50" s="32">
        <f>L49+K50</f>
        <v>92.2843384952586</v>
      </c>
      <c r="M50" s="32">
        <f>M49+L50</f>
        <v>146.035295934269</v>
      </c>
      <c r="N50" s="32">
        <f>N49+M50</f>
        <v>202.649181919240</v>
      </c>
      <c r="O50" s="32">
        <f>O49+N50</f>
        <v>262.240513592010</v>
      </c>
      <c r="P50" s="32">
        <f>P49+O50</f>
        <v>324.928388780090</v>
      </c>
      <c r="Q50" s="32">
        <f>Q49+P50</f>
        <v>390.836669224094</v>
      </c>
      <c r="R50" s="32">
        <f>R49+Q50</f>
        <v>460.094171134258</v>
      </c>
      <c r="S50" s="32">
        <f>S49+R50</f>
        <v>532.834863369229</v>
      </c>
      <c r="T50" s="32">
        <f>T49+S50</f>
        <v>609.198073541998</v>
      </c>
      <c r="U50" s="32">
        <f>U49+T50</f>
        <v>707.1509585800781</v>
      </c>
      <c r="V50" s="32">
        <f>V49+U50</f>
        <v>809.021959019683</v>
      </c>
      <c r="W50" s="32">
        <f>W49+V50</f>
        <v>914.967799476870</v>
      </c>
      <c r="X50" s="32">
        <f>X49+W50</f>
        <v>1025.151473552350</v>
      </c>
      <c r="Y50" s="32">
        <f>Y49+X50</f>
        <v>1139.742494590840</v>
      </c>
      <c r="Z50" s="32">
        <f>Z49+Y50</f>
        <v>1258.917156470870</v>
      </c>
      <c r="AA50" s="32">
        <f>AA49+Z50</f>
        <v>1382.858804826110</v>
      </c>
      <c r="AB50" s="32">
        <f>AB49+AA50</f>
        <v>1511.758119115550</v>
      </c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6"/>
      <c r="BF50" s="63"/>
    </row>
    <row r="51" ht="15.35" customHeight="1">
      <c r="A51" s="49"/>
      <c r="B51" s="59"/>
      <c r="C51" s="6"/>
      <c r="D51" s="106">
        <f>IF(D50&lt;0,1,0)</f>
        <v>1</v>
      </c>
      <c r="E51" s="106">
        <f>IF(E50&lt;0,1,0)</f>
        <v>1</v>
      </c>
      <c r="F51" s="106">
        <f>IF(F50&lt;0,1,0)</f>
        <v>1</v>
      </c>
      <c r="G51" s="106">
        <f>IF(G50&lt;0,1,0)</f>
        <v>1</v>
      </c>
      <c r="H51" s="106">
        <f>IF(H50&lt;0,1,0)</f>
        <v>1</v>
      </c>
      <c r="I51" s="106">
        <f>IF(I50&lt;0,1,0)</f>
        <v>1</v>
      </c>
      <c r="J51" s="106">
        <f>IF(J50&lt;0,1,0)</f>
        <v>1</v>
      </c>
      <c r="K51" s="106">
        <f>IF(K50&lt;0,1,0)</f>
        <v>0</v>
      </c>
      <c r="L51" s="106">
        <f>IF(L50&lt;0,1,0)</f>
        <v>0</v>
      </c>
      <c r="M51" s="106">
        <f>IF(M50&lt;0,1,0)</f>
        <v>0</v>
      </c>
      <c r="N51" s="106">
        <f>IF(N50&lt;0,1,0)</f>
        <v>0</v>
      </c>
      <c r="O51" s="106">
        <f>IF(O50&lt;0,1,0)</f>
        <v>0</v>
      </c>
      <c r="P51" s="106">
        <f>IF(P50&lt;0,1,0)</f>
        <v>0</v>
      </c>
      <c r="Q51" s="106">
        <f>IF(Q50&lt;0,1,0)</f>
        <v>0</v>
      </c>
      <c r="R51" s="106">
        <f>IF(R50&lt;0,1,0)</f>
        <v>0</v>
      </c>
      <c r="S51" s="106">
        <f>IF(S50&lt;0,1,0)</f>
        <v>0</v>
      </c>
      <c r="T51" s="106">
        <f>IF(T50&lt;0,1,0)</f>
        <v>0</v>
      </c>
      <c r="U51" s="106">
        <f>IF(U50&lt;0,1,0)</f>
        <v>0</v>
      </c>
      <c r="V51" s="106">
        <f>IF(V50&lt;0,1,0)</f>
        <v>0</v>
      </c>
      <c r="W51" s="106">
        <f>IF(W50&lt;0,1,0)</f>
        <v>0</v>
      </c>
      <c r="X51" s="106">
        <f>IF(X50&lt;0,1,0)</f>
        <v>0</v>
      </c>
      <c r="Y51" s="106">
        <f>IF(Y50&lt;0,1,0)</f>
        <v>0</v>
      </c>
      <c r="Z51" s="106">
        <f>IF(Z50&lt;0,1,0)</f>
        <v>0</v>
      </c>
      <c r="AA51" s="106">
        <f>IF(AA50&lt;0,1,0)</f>
        <v>0</v>
      </c>
      <c r="AB51" s="106">
        <f>IF(AB50&lt;0,1,0)</f>
        <v>0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3"/>
    </row>
    <row r="52" ht="15.35" customHeight="1">
      <c r="A52" s="49"/>
      <c r="B52" s="59"/>
      <c r="C52" s="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3"/>
    </row>
    <row r="53" ht="15.35" customHeight="1">
      <c r="A53" s="49"/>
      <c r="B53" s="59"/>
      <c r="C53" t="s" s="108">
        <v>29</v>
      </c>
      <c r="D53" s="109">
        <f>NPV(D55,D49:AB49)</f>
        <v>248.732086564877</v>
      </c>
      <c r="E53" s="6"/>
      <c r="F53" t="s" s="110">
        <v>89</v>
      </c>
      <c r="G53" s="111">
        <f>'Financial Cost'!C2/1000000</f>
        <v>176</v>
      </c>
      <c r="H53" t="s" s="105">
        <v>90</v>
      </c>
      <c r="I53" s="112"/>
      <c r="J53" t="s" s="113">
        <v>91</v>
      </c>
      <c r="K53" s="114">
        <f>'Financial Cost'!C24/1000000</f>
        <v>91.33384313000001</v>
      </c>
      <c r="L53" t="s" s="105">
        <v>90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3"/>
    </row>
    <row r="54" ht="15.35" customHeight="1">
      <c r="A54" s="49"/>
      <c r="B54" s="59"/>
      <c r="C54" t="s" s="108">
        <v>30</v>
      </c>
      <c r="D54" s="115">
        <f>IRR(D49:BD49)</f>
        <v>0.210218924366817</v>
      </c>
      <c r="E54" s="6"/>
      <c r="F54" t="s" s="110">
        <v>92</v>
      </c>
      <c r="G54" s="116">
        <f>'Financial Cost'!C3</f>
        <v>0.06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3"/>
    </row>
    <row r="55" ht="15.35" customHeight="1">
      <c r="A55" s="49"/>
      <c r="B55" s="59"/>
      <c r="C55" t="s" s="108">
        <v>31</v>
      </c>
      <c r="D55" s="115">
        <v>0.1</v>
      </c>
      <c r="E55" s="6"/>
      <c r="F55" t="s" s="110">
        <v>93</v>
      </c>
      <c r="G55" s="117">
        <f>'Financial Cost'!C4</f>
        <v>15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3"/>
    </row>
    <row r="56" ht="15.35" customHeight="1">
      <c r="A56" s="49"/>
      <c r="B56" s="59"/>
      <c r="C56" s="118"/>
      <c r="D56" s="109"/>
      <c r="E56" s="6"/>
      <c r="F56" t="s" s="110">
        <v>94</v>
      </c>
      <c r="G56" s="117">
        <f>'Financial Cost'!C5</f>
        <v>2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3"/>
    </row>
    <row r="57" ht="15.35" customHeight="1">
      <c r="A57" s="49"/>
      <c r="B57" s="59"/>
      <c r="C57" t="s" s="108">
        <v>32</v>
      </c>
      <c r="D57" s="109">
        <f>NPV(D55,D41:BA41)</f>
        <v>209.104440034640</v>
      </c>
      <c r="E57" s="6"/>
      <c r="F57" s="119"/>
      <c r="G57" s="11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3"/>
    </row>
    <row r="58" ht="15.35" customHeight="1">
      <c r="A58" s="49"/>
      <c r="B58" s="59"/>
      <c r="C58" s="118"/>
      <c r="D58" s="115"/>
      <c r="E58" s="6"/>
      <c r="F58" s="119"/>
      <c r="G58" s="1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3"/>
    </row>
    <row r="59" ht="17" customHeight="1">
      <c r="A59" s="49"/>
      <c r="B59" s="68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1"/>
    </row>
    <row r="60" ht="15.85" customHeight="1">
      <c r="A60" s="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122"/>
    </row>
    <row r="61" ht="17" customHeight="1">
      <c r="A61" s="5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3"/>
    </row>
    <row r="62" ht="17" customHeight="1">
      <c r="A62" s="49"/>
      <c r="B62" t="s" s="50">
        <v>95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2"/>
    </row>
    <row r="63" ht="15.85" customHeight="1">
      <c r="A63" s="49"/>
      <c r="B63" s="53"/>
      <c r="C63" t="s" s="54">
        <v>35</v>
      </c>
      <c r="D63" s="55">
        <v>0.5</v>
      </c>
      <c r="E63" s="56"/>
      <c r="F63" s="56"/>
      <c r="G63" s="56"/>
      <c r="H63" s="57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8"/>
    </row>
    <row r="64" ht="15.35" customHeight="1">
      <c r="A64" s="49"/>
      <c r="B64" s="59"/>
      <c r="C64" t="s" s="60">
        <v>36</v>
      </c>
      <c r="D64" s="61">
        <v>3</v>
      </c>
      <c r="E64" s="6"/>
      <c r="F64" s="6"/>
      <c r="G64" s="6"/>
      <c r="H64" s="6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3"/>
    </row>
    <row r="65" ht="15.35" customHeight="1">
      <c r="A65" s="49"/>
      <c r="B65" s="59"/>
      <c r="C65" t="s" s="60">
        <v>37</v>
      </c>
      <c r="D65" s="61">
        <f>D63*D64</f>
        <v>1.5</v>
      </c>
      <c r="E65" s="6"/>
      <c r="F65" s="6"/>
      <c r="G65" s="6"/>
      <c r="H65" s="62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3"/>
    </row>
    <row r="66" ht="15.35" customHeight="1">
      <c r="A66" s="49"/>
      <c r="B66" s="59"/>
      <c r="C66" t="s" s="60">
        <v>38</v>
      </c>
      <c r="D66" s="61">
        <f>D65*12</f>
        <v>18</v>
      </c>
      <c r="E66" s="6"/>
      <c r="F66" s="6"/>
      <c r="G66" s="6"/>
      <c r="H66" s="62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3"/>
    </row>
    <row r="67" ht="15.35" customHeight="1">
      <c r="A67" s="49"/>
      <c r="B67" s="59"/>
      <c r="C67" t="s" s="60">
        <v>39</v>
      </c>
      <c r="D67" s="64">
        <f>'SUMMARY'!L5</f>
        <v>5</v>
      </c>
      <c r="E67" s="65">
        <f>D67*(1+$D$8)</f>
        <v>5.2</v>
      </c>
      <c r="F67" s="65">
        <f>E67*(1+$D$8)</f>
        <v>5.408</v>
      </c>
      <c r="G67" s="65">
        <f>F67*(1+$D$8)</f>
        <v>5.62432</v>
      </c>
      <c r="H67" s="65">
        <f>G67*(1+$D$8)</f>
        <v>5.8492928</v>
      </c>
      <c r="I67" s="65">
        <f>H67*(1+$D$8)</f>
        <v>6.083264512</v>
      </c>
      <c r="J67" s="65">
        <f>I67*(1+$D$8)</f>
        <v>6.326595092480</v>
      </c>
      <c r="K67" s="65">
        <f>J67*(1+$D$8)</f>
        <v>6.5796588961792</v>
      </c>
      <c r="L67" s="65">
        <f>K67*(1+$D$8)</f>
        <v>6.84284525202637</v>
      </c>
      <c r="M67" s="65">
        <f>L67*(1+$D$8)</f>
        <v>7.11655906210742</v>
      </c>
      <c r="N67" s="65">
        <f>M67*(1+$D$8)</f>
        <v>7.40122142459172</v>
      </c>
      <c r="O67" s="65">
        <f>N67*(1+$D$8)</f>
        <v>7.69727028157539</v>
      </c>
      <c r="P67" s="65">
        <f>O67*(1+$D$8)</f>
        <v>8.00516109283841</v>
      </c>
      <c r="Q67" s="65">
        <f>P67*(1+$D$8)</f>
        <v>8.325367536551949</v>
      </c>
      <c r="R67" s="65">
        <f>Q67*(1+$D$8)</f>
        <v>8.658382238014029</v>
      </c>
      <c r="S67" s="65">
        <f>R67*(1+$D$8)</f>
        <v>9.00471752753459</v>
      </c>
      <c r="T67" s="65">
        <f>S67*(1+$D$8)</f>
        <v>9.36490622863597</v>
      </c>
      <c r="U67" s="65">
        <f>T67*(1+$D$8)</f>
        <v>9.739502477781411</v>
      </c>
      <c r="V67" s="65">
        <f>U67*(1+$D$8)</f>
        <v>10.1290825768927</v>
      </c>
      <c r="W67" s="65">
        <f>V67*(1+$D$8)</f>
        <v>10.5342458799684</v>
      </c>
      <c r="X67" s="65">
        <f>W67*(1+$D$8)</f>
        <v>10.9556157151671</v>
      </c>
      <c r="Y67" s="65">
        <f>X67*(1+$D$8)</f>
        <v>11.3938403437738</v>
      </c>
      <c r="Z67" s="65">
        <f>Y67*(1+$D$8)</f>
        <v>11.8495939575248</v>
      </c>
      <c r="AA67" s="65">
        <f>Z67*(1+$D$8)</f>
        <v>12.3235777158258</v>
      </c>
      <c r="AB67" s="65">
        <f>AA67*(1+$D$8)</f>
        <v>12.8165208244588</v>
      </c>
      <c r="AC67" s="65">
        <f>AB67*(1+$D$8)</f>
        <v>13.3291816574372</v>
      </c>
      <c r="AD67" s="65">
        <f>AC67*(1+$D$8)</f>
        <v>13.8623489237347</v>
      </c>
      <c r="AE67" s="65">
        <f>AD67*(1+$D$8)</f>
        <v>14.4168428806841</v>
      </c>
      <c r="AF67" s="65">
        <f>AE67*(1+$D$8)</f>
        <v>14.9935165959115</v>
      </c>
      <c r="AG67" s="65">
        <f>AF67*(1+$D$8)</f>
        <v>15.593257259748</v>
      </c>
      <c r="AH67" s="65">
        <f>AG67*(1+$D$8)</f>
        <v>16.2169875501379</v>
      </c>
      <c r="AI67" s="65">
        <f>AH67*(1+$D$8)</f>
        <v>16.8656670521434</v>
      </c>
      <c r="AJ67" s="65">
        <f>AI67*(1+$D$8)</f>
        <v>17.5402937342291</v>
      </c>
      <c r="AK67" s="65">
        <f>AJ67*(1+$D$8)</f>
        <v>18.2419054835983</v>
      </c>
      <c r="AL67" s="65">
        <f>AK67*(1+$D$8)</f>
        <v>18.9715817029422</v>
      </c>
      <c r="AM67" s="65">
        <f>AL67*(1+$D$8)</f>
        <v>19.7304449710599</v>
      </c>
      <c r="AN67" s="65">
        <f>AM67*(1+$D$8)</f>
        <v>20.5196627699023</v>
      </c>
      <c r="AO67" s="65">
        <f>AN67*(1+$D$8)</f>
        <v>21.3404492806984</v>
      </c>
      <c r="AP67" s="65">
        <f>AO67*(1+$D$8)</f>
        <v>22.1940672519263</v>
      </c>
      <c r="AQ67" s="65">
        <f>AP67*(1+$D$8)</f>
        <v>23.0818299420034</v>
      </c>
      <c r="AR67" s="65">
        <f>AQ67*(1+$D$8)</f>
        <v>24.0051031396835</v>
      </c>
      <c r="AS67" s="65">
        <f>AR67*(1+$D$8)</f>
        <v>24.9653072652708</v>
      </c>
      <c r="AT67" s="65">
        <f>AS67*(1+$D$8)</f>
        <v>25.9639195558816</v>
      </c>
      <c r="AU67" s="65">
        <f>AT67*(1+$D$8)</f>
        <v>27.0024763381169</v>
      </c>
      <c r="AV67" s="65">
        <f>AU67*(1+$D$8)</f>
        <v>28.0825753916416</v>
      </c>
      <c r="AW67" s="65">
        <f>AV67*(1+$D$8)</f>
        <v>29.2058784073073</v>
      </c>
      <c r="AX67" s="65">
        <f>AW67*(1+$D$8)</f>
        <v>30.3741135435996</v>
      </c>
      <c r="AY67" s="65">
        <f>AX67*(1+$D$8)</f>
        <v>31.5890780853436</v>
      </c>
      <c r="AZ67" s="65">
        <f>AY67*(1+$D$8)</f>
        <v>32.8526412087573</v>
      </c>
      <c r="BA67" s="65">
        <f>AZ67*(1+$D$8)</f>
        <v>34.1667468571076</v>
      </c>
      <c r="BB67" s="66"/>
      <c r="BC67" s="66"/>
      <c r="BD67" s="6"/>
      <c r="BE67" s="6"/>
      <c r="BF67" s="63"/>
    </row>
    <row r="68" ht="15.35" customHeight="1">
      <c r="A68" s="49"/>
      <c r="B68" s="59"/>
      <c r="C68" t="s" s="60">
        <v>40</v>
      </c>
      <c r="D68" s="62">
        <v>0.04</v>
      </c>
      <c r="E68" s="6"/>
      <c r="F68" s="6"/>
      <c r="G68" s="6"/>
      <c r="H68" s="62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3"/>
    </row>
    <row r="69" ht="15.35" customHeight="1">
      <c r="A69" s="49"/>
      <c r="B69" s="59"/>
      <c r="C69" t="s" s="60">
        <v>41</v>
      </c>
      <c r="D69" s="65">
        <v>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3"/>
    </row>
    <row r="70" ht="15.35" customHeight="1">
      <c r="A70" s="49"/>
      <c r="B70" s="59"/>
      <c r="C70" t="s" s="60">
        <v>42</v>
      </c>
      <c r="D70" s="65">
        <v>1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3"/>
    </row>
    <row r="71" ht="15.35" customHeight="1">
      <c r="A71" s="49"/>
      <c r="B71" s="59"/>
      <c r="C71" s="6"/>
      <c r="D71" s="6"/>
      <c r="E71" s="6"/>
      <c r="F71" s="6"/>
      <c r="G71" s="6"/>
      <c r="H71" s="62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3"/>
    </row>
    <row r="72" ht="15.35" customHeight="1">
      <c r="A72" s="49"/>
      <c r="B72" s="59"/>
      <c r="C72" s="6"/>
      <c r="D72" s="67">
        <v>0</v>
      </c>
      <c r="E72" s="67">
        <v>0</v>
      </c>
      <c r="F72" s="67">
        <v>0.8</v>
      </c>
      <c r="G72" s="67">
        <v>0.9</v>
      </c>
      <c r="H72" s="67">
        <v>1</v>
      </c>
      <c r="I72" s="67">
        <v>1</v>
      </c>
      <c r="J72" s="67">
        <v>1</v>
      </c>
      <c r="K72" s="67">
        <v>1</v>
      </c>
      <c r="L72" s="67">
        <v>1</v>
      </c>
      <c r="M72" s="67">
        <v>1</v>
      </c>
      <c r="N72" s="67">
        <v>1</v>
      </c>
      <c r="O72" s="67">
        <v>1</v>
      </c>
      <c r="P72" s="67">
        <v>1</v>
      </c>
      <c r="Q72" s="67">
        <v>1</v>
      </c>
      <c r="R72" s="67">
        <v>1</v>
      </c>
      <c r="S72" s="67">
        <v>1</v>
      </c>
      <c r="T72" s="67">
        <v>1</v>
      </c>
      <c r="U72" s="67">
        <v>1</v>
      </c>
      <c r="V72" s="67">
        <v>1</v>
      </c>
      <c r="W72" s="67">
        <v>1</v>
      </c>
      <c r="X72" s="67">
        <v>1</v>
      </c>
      <c r="Y72" s="67">
        <v>1</v>
      </c>
      <c r="Z72" s="67">
        <v>1</v>
      </c>
      <c r="AA72" s="67">
        <v>1</v>
      </c>
      <c r="AB72" s="67">
        <v>1</v>
      </c>
      <c r="AC72" s="67">
        <v>1</v>
      </c>
      <c r="AD72" s="67">
        <v>1</v>
      </c>
      <c r="AE72" s="67">
        <v>1</v>
      </c>
      <c r="AF72" s="67">
        <v>1</v>
      </c>
      <c r="AG72" s="67">
        <v>1</v>
      </c>
      <c r="AH72" s="67">
        <v>1</v>
      </c>
      <c r="AI72" s="67">
        <v>1</v>
      </c>
      <c r="AJ72" s="67">
        <v>1</v>
      </c>
      <c r="AK72" s="67">
        <v>1</v>
      </c>
      <c r="AL72" s="67">
        <v>1</v>
      </c>
      <c r="AM72" s="67">
        <v>1</v>
      </c>
      <c r="AN72" s="67">
        <v>1</v>
      </c>
      <c r="AO72" s="67">
        <v>1</v>
      </c>
      <c r="AP72" s="67">
        <v>1</v>
      </c>
      <c r="AQ72" s="67">
        <v>1</v>
      </c>
      <c r="AR72" s="67">
        <v>1</v>
      </c>
      <c r="AS72" s="67">
        <v>1</v>
      </c>
      <c r="AT72" s="67">
        <v>1</v>
      </c>
      <c r="AU72" s="67">
        <v>1</v>
      </c>
      <c r="AV72" s="67">
        <v>1</v>
      </c>
      <c r="AW72" s="67">
        <v>1</v>
      </c>
      <c r="AX72" s="67">
        <v>1</v>
      </c>
      <c r="AY72" s="67">
        <v>1</v>
      </c>
      <c r="AZ72" s="67">
        <v>1</v>
      </c>
      <c r="BA72" s="67">
        <v>1</v>
      </c>
      <c r="BB72" s="67"/>
      <c r="BC72" s="67"/>
      <c r="BD72" s="6"/>
      <c r="BE72" s="6"/>
      <c r="BF72" s="63"/>
    </row>
    <row r="73" ht="17" customHeight="1">
      <c r="A73" s="49"/>
      <c r="B73" s="68"/>
      <c r="C73" s="6"/>
      <c r="D73" t="s" s="25">
        <v>43</v>
      </c>
      <c r="E73" t="s" s="25">
        <v>44</v>
      </c>
      <c r="F73" t="s" s="25">
        <v>45</v>
      </c>
      <c r="G73" t="s" s="25">
        <v>46</v>
      </c>
      <c r="H73" t="s" s="25">
        <v>47</v>
      </c>
      <c r="I73" t="s" s="25">
        <v>48</v>
      </c>
      <c r="J73" t="s" s="25">
        <v>49</v>
      </c>
      <c r="K73" t="s" s="25">
        <v>50</v>
      </c>
      <c r="L73" t="s" s="25">
        <v>51</v>
      </c>
      <c r="M73" t="s" s="25">
        <v>52</v>
      </c>
      <c r="N73" t="s" s="25">
        <v>53</v>
      </c>
      <c r="O73" t="s" s="25">
        <v>54</v>
      </c>
      <c r="P73" t="s" s="25">
        <v>55</v>
      </c>
      <c r="Q73" t="s" s="25">
        <v>56</v>
      </c>
      <c r="R73" t="s" s="25">
        <v>57</v>
      </c>
      <c r="S73" t="s" s="25">
        <v>58</v>
      </c>
      <c r="T73" t="s" s="25">
        <v>59</v>
      </c>
      <c r="U73" t="s" s="25">
        <v>60</v>
      </c>
      <c r="V73" t="s" s="25">
        <v>61</v>
      </c>
      <c r="W73" t="s" s="25">
        <v>62</v>
      </c>
      <c r="X73" t="s" s="25">
        <v>63</v>
      </c>
      <c r="Y73" t="s" s="25">
        <v>64</v>
      </c>
      <c r="Z73" t="s" s="25">
        <v>65</v>
      </c>
      <c r="AA73" t="s" s="25">
        <v>66</v>
      </c>
      <c r="AB73" t="s" s="25">
        <v>67</v>
      </c>
      <c r="AC73" t="s" s="25">
        <v>96</v>
      </c>
      <c r="AD73" t="s" s="25">
        <v>97</v>
      </c>
      <c r="AE73" t="s" s="25">
        <v>98</v>
      </c>
      <c r="AF73" t="s" s="25">
        <v>99</v>
      </c>
      <c r="AG73" t="s" s="25">
        <v>100</v>
      </c>
      <c r="AH73" t="s" s="25">
        <v>101</v>
      </c>
      <c r="AI73" t="s" s="25">
        <v>102</v>
      </c>
      <c r="AJ73" t="s" s="25">
        <v>103</v>
      </c>
      <c r="AK73" t="s" s="25">
        <v>104</v>
      </c>
      <c r="AL73" t="s" s="25">
        <v>105</v>
      </c>
      <c r="AM73" t="s" s="25">
        <v>106</v>
      </c>
      <c r="AN73" t="s" s="25">
        <v>107</v>
      </c>
      <c r="AO73" t="s" s="25">
        <v>108</v>
      </c>
      <c r="AP73" t="s" s="25">
        <v>109</v>
      </c>
      <c r="AQ73" t="s" s="25">
        <v>110</v>
      </c>
      <c r="AR73" t="s" s="25">
        <v>111</v>
      </c>
      <c r="AS73" t="s" s="25">
        <v>112</v>
      </c>
      <c r="AT73" t="s" s="25">
        <v>113</v>
      </c>
      <c r="AU73" t="s" s="25">
        <v>114</v>
      </c>
      <c r="AV73" t="s" s="25">
        <v>115</v>
      </c>
      <c r="AW73" t="s" s="25">
        <v>116</v>
      </c>
      <c r="AX73" t="s" s="25">
        <v>117</v>
      </c>
      <c r="AY73" t="s" s="25">
        <v>118</v>
      </c>
      <c r="AZ73" t="s" s="25">
        <v>119</v>
      </c>
      <c r="BA73" t="s" s="25">
        <v>120</v>
      </c>
      <c r="BB73" s="26"/>
      <c r="BC73" s="26"/>
      <c r="BD73" t="s" s="69">
        <v>68</v>
      </c>
      <c r="BE73" s="6"/>
      <c r="BF73" s="63"/>
    </row>
    <row r="74" ht="16" customHeight="1">
      <c r="A74" s="49"/>
      <c r="B74" t="s" s="70">
        <v>69</v>
      </c>
      <c r="C74" t="s" s="71">
        <v>70</v>
      </c>
      <c r="D74" s="72">
        <f>$D$6*D72</f>
        <v>0</v>
      </c>
      <c r="E74" s="72">
        <f>$D$6*E72</f>
        <v>0</v>
      </c>
      <c r="F74" s="72">
        <f>$D$6*F72</f>
        <v>14.4</v>
      </c>
      <c r="G74" s="72">
        <f>$D$6*G72</f>
        <v>16.2</v>
      </c>
      <c r="H74" s="72">
        <f>$D$6*H72</f>
        <v>18</v>
      </c>
      <c r="I74" s="72">
        <f>$D$6*I72</f>
        <v>18</v>
      </c>
      <c r="J74" s="72">
        <f>$D$6*J72</f>
        <v>18</v>
      </c>
      <c r="K74" s="72">
        <f>$D$6*K72</f>
        <v>18</v>
      </c>
      <c r="L74" s="72">
        <f>$D$6*L72</f>
        <v>18</v>
      </c>
      <c r="M74" s="72">
        <f>$D$6*M72</f>
        <v>18</v>
      </c>
      <c r="N74" s="72">
        <f>$D$6*N72</f>
        <v>18</v>
      </c>
      <c r="O74" s="72">
        <f>$D$6*O72</f>
        <v>18</v>
      </c>
      <c r="P74" s="72">
        <f>$D$6*P72</f>
        <v>18</v>
      </c>
      <c r="Q74" s="72">
        <f>$D$6*Q72</f>
        <v>18</v>
      </c>
      <c r="R74" s="72">
        <f>$D$6*R72</f>
        <v>18</v>
      </c>
      <c r="S74" s="72">
        <f>$D$6*S72</f>
        <v>18</v>
      </c>
      <c r="T74" s="72">
        <f>$D$6*T72</f>
        <v>18</v>
      </c>
      <c r="U74" s="72">
        <f>$D$6*U72</f>
        <v>18</v>
      </c>
      <c r="V74" s="72">
        <f>$D$6*V72</f>
        <v>18</v>
      </c>
      <c r="W74" s="72">
        <f>$D$6*W72</f>
        <v>18</v>
      </c>
      <c r="X74" s="72">
        <f>$D$6*X72</f>
        <v>18</v>
      </c>
      <c r="Y74" s="72">
        <f>$D$6*Y72</f>
        <v>18</v>
      </c>
      <c r="Z74" s="72">
        <f>$D$6*Z72</f>
        <v>18</v>
      </c>
      <c r="AA74" s="72">
        <f>$D$6*AA72</f>
        <v>18</v>
      </c>
      <c r="AB74" s="72">
        <f>$D$6*AB72</f>
        <v>18</v>
      </c>
      <c r="AC74" s="72">
        <f>$D$6*AC72</f>
        <v>18</v>
      </c>
      <c r="AD74" s="72">
        <f>$D$6*AD72</f>
        <v>18</v>
      </c>
      <c r="AE74" s="72">
        <f>$D$6*AE72</f>
        <v>18</v>
      </c>
      <c r="AF74" s="72">
        <f>$D$6*AF72</f>
        <v>18</v>
      </c>
      <c r="AG74" s="72">
        <f>$D$6*AG72</f>
        <v>18</v>
      </c>
      <c r="AH74" s="72">
        <f>$D$6*AH72</f>
        <v>18</v>
      </c>
      <c r="AI74" s="72">
        <f>$D$6*AI72</f>
        <v>18</v>
      </c>
      <c r="AJ74" s="72">
        <f>$D$6*AJ72</f>
        <v>18</v>
      </c>
      <c r="AK74" s="72">
        <f>$D$6*AK72</f>
        <v>18</v>
      </c>
      <c r="AL74" s="72">
        <f>$D$6*AL72</f>
        <v>18</v>
      </c>
      <c r="AM74" s="72">
        <f>$D$6*AM72</f>
        <v>18</v>
      </c>
      <c r="AN74" s="72">
        <f>$D$6*AN72</f>
        <v>18</v>
      </c>
      <c r="AO74" s="72">
        <f>$D$6*AO72</f>
        <v>18</v>
      </c>
      <c r="AP74" s="72">
        <f>$D$6*AP72</f>
        <v>18</v>
      </c>
      <c r="AQ74" s="72">
        <f>$D$6*AQ72</f>
        <v>18</v>
      </c>
      <c r="AR74" s="72">
        <f>$D$6*AR72</f>
        <v>18</v>
      </c>
      <c r="AS74" s="72">
        <f>$D$6*AS72</f>
        <v>18</v>
      </c>
      <c r="AT74" s="72">
        <f>$D$6*AT72</f>
        <v>18</v>
      </c>
      <c r="AU74" s="72">
        <f>$D$6*AU72</f>
        <v>18</v>
      </c>
      <c r="AV74" s="72">
        <f>$D$6*AV72</f>
        <v>18</v>
      </c>
      <c r="AW74" s="72">
        <f>$D$6*AW72</f>
        <v>18</v>
      </c>
      <c r="AX74" s="72">
        <f>$D$6*AX72</f>
        <v>18</v>
      </c>
      <c r="AY74" s="72">
        <f>$D$6*AY72</f>
        <v>18</v>
      </c>
      <c r="AZ74" s="72">
        <f>$D$6*AZ72</f>
        <v>18</v>
      </c>
      <c r="BA74" s="72">
        <f>$D$6*BA72</f>
        <v>18</v>
      </c>
      <c r="BB74" s="72"/>
      <c r="BC74" t="s" s="27">
        <v>70</v>
      </c>
      <c r="BD74" s="73">
        <f>SUM(D74:BB74)</f>
        <v>858.6</v>
      </c>
      <c r="BE74" s="74"/>
      <c r="BF74" s="63"/>
    </row>
    <row r="75" ht="15.35" customHeight="1">
      <c r="A75" s="49"/>
      <c r="B75" s="75"/>
      <c r="C75" t="s" s="71">
        <v>19</v>
      </c>
      <c r="D75" s="76">
        <f>D74*D67</f>
        <v>0</v>
      </c>
      <c r="E75" s="76">
        <f>E74*E67</f>
        <v>0</v>
      </c>
      <c r="F75" s="76">
        <f>F74*F67</f>
        <v>77.87520000000001</v>
      </c>
      <c r="G75" s="76">
        <f>G74*G67</f>
        <v>91.113984</v>
      </c>
      <c r="H75" s="76">
        <f>H74*H67</f>
        <v>105.2872704</v>
      </c>
      <c r="I75" s="76">
        <f>I74*I67</f>
        <v>109.498761216</v>
      </c>
      <c r="J75" s="76">
        <f>J74*J67</f>
        <v>113.878711664640</v>
      </c>
      <c r="K75" s="76">
        <f>K74*K67</f>
        <v>118.433860131226</v>
      </c>
      <c r="L75" s="76">
        <f>L74*L67</f>
        <v>123.171214536475</v>
      </c>
      <c r="M75" s="76">
        <f>M74*M67</f>
        <v>128.098063117934</v>
      </c>
      <c r="N75" s="76">
        <f>N74*N67</f>
        <v>133.221985642651</v>
      </c>
      <c r="O75" s="76">
        <f>O74*O67</f>
        <v>138.550865068357</v>
      </c>
      <c r="P75" s="76">
        <f>P74*P67</f>
        <v>144.092899671091</v>
      </c>
      <c r="Q75" s="76">
        <f>Q74*Q67</f>
        <v>149.856615657935</v>
      </c>
      <c r="R75" s="76">
        <f>R74*R67</f>
        <v>155.850880284253</v>
      </c>
      <c r="S75" s="76">
        <f>S74*S67</f>
        <v>162.084915495623</v>
      </c>
      <c r="T75" s="76">
        <f>T74*T67</f>
        <v>168.568312115447</v>
      </c>
      <c r="U75" s="76">
        <f>U74*U67</f>
        <v>175.311044600065</v>
      </c>
      <c r="V75" s="76">
        <f>V74*V67</f>
        <v>182.323486384069</v>
      </c>
      <c r="W75" s="76">
        <f>W74*W67</f>
        <v>189.616425839431</v>
      </c>
      <c r="X75" s="76">
        <f>X74*X67</f>
        <v>197.201082873008</v>
      </c>
      <c r="Y75" s="76">
        <f>Y74*Y67</f>
        <v>205.089126187928</v>
      </c>
      <c r="Z75" s="76">
        <f>Z74*Z67</f>
        <v>213.292691235446</v>
      </c>
      <c r="AA75" s="76">
        <f>AA74*AA67</f>
        <v>221.824398884864</v>
      </c>
      <c r="AB75" s="76">
        <f>AB74*AB67</f>
        <v>230.697374840258</v>
      </c>
      <c r="AC75" s="76">
        <f>AC74*AC67</f>
        <v>239.925269833870</v>
      </c>
      <c r="AD75" s="76">
        <f>AD74*AD67</f>
        <v>249.522280627225</v>
      </c>
      <c r="AE75" s="76">
        <f>AE74*AE67</f>
        <v>259.503171852314</v>
      </c>
      <c r="AF75" s="76">
        <f>AF74*AF67</f>
        <v>269.883298726407</v>
      </c>
      <c r="AG75" s="76">
        <f>AG74*AG67</f>
        <v>280.678630675464</v>
      </c>
      <c r="AH75" s="76">
        <f>AH74*AH67</f>
        <v>291.905775902482</v>
      </c>
      <c r="AI75" s="76">
        <f>AI74*AI67</f>
        <v>303.582006938581</v>
      </c>
      <c r="AJ75" s="76">
        <f>AJ74*AJ67</f>
        <v>315.725287216124</v>
      </c>
      <c r="AK75" s="76">
        <f>AK74*AK67</f>
        <v>328.354298704769</v>
      </c>
      <c r="AL75" s="76">
        <f>AL74*AL67</f>
        <v>341.488470652960</v>
      </c>
      <c r="AM75" s="76">
        <f>AM74*AM67</f>
        <v>355.148009479078</v>
      </c>
      <c r="AN75" s="76">
        <f>AN74*AN67</f>
        <v>369.353929858241</v>
      </c>
      <c r="AO75" s="76">
        <f>AO74*AO67</f>
        <v>384.128087052571</v>
      </c>
      <c r="AP75" s="76">
        <f>AP74*AP67</f>
        <v>399.493210534673</v>
      </c>
      <c r="AQ75" s="76">
        <f>AQ74*AQ67</f>
        <v>415.472938956061</v>
      </c>
      <c r="AR75" s="76">
        <f>AR74*AR67</f>
        <v>432.091856514303</v>
      </c>
      <c r="AS75" s="76">
        <f>AS74*AS67</f>
        <v>449.375530774874</v>
      </c>
      <c r="AT75" s="76">
        <f>AT74*AT67</f>
        <v>467.350552005869</v>
      </c>
      <c r="AU75" s="76">
        <f>AU74*AU67</f>
        <v>486.044574086104</v>
      </c>
      <c r="AV75" s="76">
        <f>AV74*AV67</f>
        <v>505.486357049549</v>
      </c>
      <c r="AW75" s="76">
        <f>AW74*AW67</f>
        <v>525.705811331531</v>
      </c>
      <c r="AX75" s="76">
        <f>AX74*AX67</f>
        <v>546.734043784793</v>
      </c>
      <c r="AY75" s="76">
        <f>AY74*AY67</f>
        <v>568.6034055361851</v>
      </c>
      <c r="AZ75" s="76">
        <f>AZ74*AZ67</f>
        <v>591.347541757631</v>
      </c>
      <c r="BA75" s="76">
        <f>BA74*BA67</f>
        <v>615.001443427937</v>
      </c>
      <c r="BB75" s="73"/>
      <c r="BC75" t="s" s="27">
        <v>19</v>
      </c>
      <c r="BD75" s="73">
        <f>SUM(D75:BB75)</f>
        <v>13526.8449531263</v>
      </c>
      <c r="BE75" s="74"/>
      <c r="BF75" s="63"/>
    </row>
    <row r="76" ht="15.35" customHeight="1">
      <c r="A76" s="49"/>
      <c r="B76" s="75"/>
      <c r="C76" s="59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6"/>
      <c r="BD76" s="65"/>
      <c r="BE76" s="74"/>
      <c r="BF76" s="63"/>
    </row>
    <row r="77" ht="15.35" customHeight="1">
      <c r="A77" s="77"/>
      <c r="B77" s="75"/>
      <c r="C77" t="s" s="71">
        <v>20</v>
      </c>
      <c r="D77" s="76">
        <f>SUM(D78:D82)</f>
        <v>-106.6</v>
      </c>
      <c r="E77" s="76">
        <f>SUM(E78:E82)</f>
        <v>-82.864</v>
      </c>
      <c r="F77" s="76">
        <f>SUM(F78:F82)</f>
        <v>-34.777344</v>
      </c>
      <c r="G77" s="76">
        <f>SUM(G78:G82)</f>
        <v>-37.88947968</v>
      </c>
      <c r="H77" s="76">
        <f>SUM(H78:H82)</f>
        <v>-41.194942464</v>
      </c>
      <c r="I77" s="76">
        <f>SUM(I78:I82)</f>
        <v>-42.842740162560</v>
      </c>
      <c r="J77" s="76">
        <f>SUM(J78:J82)</f>
        <v>-44.5564497690624</v>
      </c>
      <c r="K77" s="76">
        <f>SUM(K78:K82)</f>
        <v>-46.338707759825</v>
      </c>
      <c r="L77" s="76">
        <f>SUM(L78:L82)</f>
        <v>-48.192256070218</v>
      </c>
      <c r="M77" s="76">
        <f>SUM(M78:M82)</f>
        <v>-50.1199463130267</v>
      </c>
      <c r="N77" s="76">
        <f>SUM(N78:N82)</f>
        <v>-52.1247441655476</v>
      </c>
      <c r="O77" s="76">
        <f>SUM(O78:O82)</f>
        <v>-54.2097339321695</v>
      </c>
      <c r="P77" s="76">
        <f>SUM(P78:P82)</f>
        <v>-56.3781232894563</v>
      </c>
      <c r="Q77" s="76">
        <f>SUM(Q78:Q82)</f>
        <v>-58.6332482210347</v>
      </c>
      <c r="R77" s="76">
        <f>SUM(R78:R82)</f>
        <v>-60.978578149876</v>
      </c>
      <c r="S77" s="76">
        <f>SUM(S78:S82)</f>
        <v>-63.417721275871</v>
      </c>
      <c r="T77" s="76">
        <f>SUM(T78:T82)</f>
        <v>-65.95443012690581</v>
      </c>
      <c r="U77" s="76">
        <f>SUM(U78:U82)</f>
        <v>-68.59260733198209</v>
      </c>
      <c r="V77" s="76">
        <f>SUM(V78:V82)</f>
        <v>-71.3363116252615</v>
      </c>
      <c r="W77" s="76">
        <f>SUM(W78:W82)</f>
        <v>-74.18976409027201</v>
      </c>
      <c r="X77" s="76">
        <f>SUM(X78:X82)</f>
        <v>-77.15735465388281</v>
      </c>
      <c r="Y77" s="76">
        <f>SUM(Y78:Y82)</f>
        <v>-80.24364884003801</v>
      </c>
      <c r="Z77" s="76">
        <f>SUM(Z78:Z82)</f>
        <v>-83.4533947936396</v>
      </c>
      <c r="AA77" s="76">
        <f>SUM(AA78:AA82)</f>
        <v>-86.7915305853853</v>
      </c>
      <c r="AB77" s="76">
        <f>SUM(AB78:AB82)</f>
        <v>-90.2631918088007</v>
      </c>
      <c r="AC77" s="76">
        <f>SUM(AC78:AC82)</f>
        <v>-93.8737194811528</v>
      </c>
      <c r="AD77" s="76">
        <f>SUM(AD78:AD82)</f>
        <v>-97.628668260399</v>
      </c>
      <c r="AE77" s="76">
        <f>SUM(AE78:AE82)</f>
        <v>-101.533814990815</v>
      </c>
      <c r="AF77" s="76">
        <f>SUM(AF78:AF82)</f>
        <v>-105.595167590448</v>
      </c>
      <c r="AG77" s="76">
        <f>SUM(AG78:AG82)</f>
        <v>-109.818974294066</v>
      </c>
      <c r="AH77" s="76">
        <f>SUM(AH78:AH82)</f>
        <v>-114.211733265828</v>
      </c>
      <c r="AI77" s="76">
        <f>SUM(AI78:AI82)</f>
        <v>-118.780202596461</v>
      </c>
      <c r="AJ77" s="76">
        <f>SUM(AJ78:AJ82)</f>
        <v>-123.531410700320</v>
      </c>
      <c r="AK77" s="76">
        <f>SUM(AK78:AK82)</f>
        <v>-128.472667128333</v>
      </c>
      <c r="AL77" s="76">
        <f>SUM(AL78:AL82)</f>
        <v>-133.611573813466</v>
      </c>
      <c r="AM77" s="76">
        <f>SUM(AM78:AM82)</f>
        <v>-138.956036766005</v>
      </c>
      <c r="AN77" s="76">
        <f>SUM(AN78:AN82)</f>
        <v>-144.514278236645</v>
      </c>
      <c r="AO77" s="76">
        <f>SUM(AO78:AO82)</f>
        <v>-150.294849366110</v>
      </c>
      <c r="AP77" s="76">
        <f>SUM(AP78:AP82)</f>
        <v>-156.306643340755</v>
      </c>
      <c r="AQ77" s="76">
        <f>SUM(AQ78:AQ82)</f>
        <v>-162.558909074385</v>
      </c>
      <c r="AR77" s="76">
        <f>SUM(AR78:AR82)</f>
        <v>-169.061265437360</v>
      </c>
      <c r="AS77" s="76">
        <f>SUM(AS78:AS82)</f>
        <v>-175.823716054855</v>
      </c>
      <c r="AT77" s="76">
        <f>SUM(AT78:AT82)</f>
        <v>-182.856664697049</v>
      </c>
      <c r="AU77" s="76">
        <f>SUM(AU78:AU82)</f>
        <v>-190.170931284931</v>
      </c>
      <c r="AV77" s="76">
        <f>SUM(AV78:AV82)</f>
        <v>-197.777768536328</v>
      </c>
      <c r="AW77" s="76">
        <f>SUM(AW78:AW82)</f>
        <v>-205.688879277782</v>
      </c>
      <c r="AX77" s="76">
        <f>SUM(AX78:AX82)</f>
        <v>-213.916434448893</v>
      </c>
      <c r="AY77" s="76">
        <f>SUM(AY78:AY82)</f>
        <v>-222.473091826849</v>
      </c>
      <c r="AZ77" s="76">
        <f>SUM(AZ78:AZ82)</f>
        <v>-231.372015499922</v>
      </c>
      <c r="BA77" s="76">
        <f>SUM(BA78:BA82)</f>
        <v>-240.626896119919</v>
      </c>
      <c r="BB77" s="73"/>
      <c r="BC77" t="s" s="27">
        <v>20</v>
      </c>
      <c r="BD77" s="73">
        <f>SUM(D77:BB77)</f>
        <v>-5488.556561197890</v>
      </c>
      <c r="BE77" s="74"/>
      <c r="BF77" s="63"/>
    </row>
    <row r="78" ht="15.35" customHeight="1">
      <c r="A78" s="77">
        <v>0.1</v>
      </c>
      <c r="B78" s="75"/>
      <c r="C78" t="s" s="78">
        <v>71</v>
      </c>
      <c r="D78" s="79">
        <v>0</v>
      </c>
      <c r="E78" s="79">
        <v>0</v>
      </c>
      <c r="F78" s="79">
        <f>(-$A$18*F74*5.408)</f>
        <v>-7.78752</v>
      </c>
      <c r="G78" s="79">
        <f>F78*(1+$D$8)*(G72/F72)</f>
        <v>-9.111398400000001</v>
      </c>
      <c r="H78" s="79">
        <f>G78*(1+$D$8)*(H72/G72)</f>
        <v>-10.52872704</v>
      </c>
      <c r="I78" s="79">
        <f>H78*(1+$D$8)*(I72/H72)</f>
        <v>-10.9498761216</v>
      </c>
      <c r="J78" s="79">
        <f>I78*(1+$D$8)*(J72/I72)</f>
        <v>-11.387871166464</v>
      </c>
      <c r="K78" s="79">
        <f>J78*(1+$D$8)*(K72/J72)</f>
        <v>-11.8433860131226</v>
      </c>
      <c r="L78" s="79">
        <f>K78*(1+$D$8)*(L72/K72)</f>
        <v>-12.3171214536475</v>
      </c>
      <c r="M78" s="79">
        <f>L78*(1+$D$8)*(M72/L72)</f>
        <v>-12.8098063117934</v>
      </c>
      <c r="N78" s="79">
        <f>M78*(1+$D$8)*(N72/M72)</f>
        <v>-13.3221985642651</v>
      </c>
      <c r="O78" s="79">
        <f>N78*(1+$D$8)*(O72/N72)</f>
        <v>-13.8550865068357</v>
      </c>
      <c r="P78" s="79">
        <f>O78*(1+$D$8)*(P72/O72)</f>
        <v>-14.4092899671091</v>
      </c>
      <c r="Q78" s="79">
        <f>P78*(1+$D$8)*(Q72/P72)</f>
        <v>-14.9856615657935</v>
      </c>
      <c r="R78" s="79">
        <f>Q78*(1+$D$8)*(R72/Q72)</f>
        <v>-15.5850880284252</v>
      </c>
      <c r="S78" s="79">
        <f>R78*(1+$D$8)*(S72/R72)</f>
        <v>-16.2084915495622</v>
      </c>
      <c r="T78" s="79">
        <f>S78*(1+$D$8)*(T72/S72)</f>
        <v>-16.8568312115447</v>
      </c>
      <c r="U78" s="79">
        <f>T78*(1+$D$8)*(U72/T72)</f>
        <v>-17.5311044600065</v>
      </c>
      <c r="V78" s="79">
        <f>U78*(1+$D$8)*(V72/U72)</f>
        <v>-18.2323486384068</v>
      </c>
      <c r="W78" s="79">
        <f>V78*(1+$D$8)*(W72/V72)</f>
        <v>-18.9616425839431</v>
      </c>
      <c r="X78" s="79">
        <f>W78*(1+$D$8)*(X72/W72)</f>
        <v>-19.7201082873008</v>
      </c>
      <c r="Y78" s="79">
        <f>X78*(1+$D$8)*(Y72/X72)</f>
        <v>-20.5089126187928</v>
      </c>
      <c r="Z78" s="79">
        <f>Y78*(1+$D$8)*(Z72/Y72)</f>
        <v>-21.3292691235445</v>
      </c>
      <c r="AA78" s="79">
        <f>Z78*(1+$D$8)*(AA72/Z72)</f>
        <v>-22.1824398884863</v>
      </c>
      <c r="AB78" s="79">
        <f>AA78*(1+$D$8)*(AB72/AA72)</f>
        <v>-23.0697374840258</v>
      </c>
      <c r="AC78" s="79">
        <f>AB78*(1+$D$8)*(AC72/AB72)</f>
        <v>-23.9925269833868</v>
      </c>
      <c r="AD78" s="79">
        <f>AC78*(1+$D$8)*(AD72/AC72)</f>
        <v>-24.9522280627223</v>
      </c>
      <c r="AE78" s="79">
        <f>AD78*(1+$D$8)*(AE72/AD72)</f>
        <v>-25.9503171852312</v>
      </c>
      <c r="AF78" s="79">
        <f>AE78*(1+$D$8)*(AF72/AE72)</f>
        <v>-26.9883298726404</v>
      </c>
      <c r="AG78" s="79">
        <f>AF78*(1+$D$8)*(AG72/AF72)</f>
        <v>-28.067863067546</v>
      </c>
      <c r="AH78" s="79">
        <f>AG78*(1+$D$8)*(AH72/AG72)</f>
        <v>-29.1905775902478</v>
      </c>
      <c r="AI78" s="79">
        <f>AH78*(1+$D$8)*(AI72/AH72)</f>
        <v>-30.3582006938577</v>
      </c>
      <c r="AJ78" s="79">
        <f>AI78*(1+$D$8)*(AJ72/AI72)</f>
        <v>-31.572528721612</v>
      </c>
      <c r="AK78" s="79">
        <f>AJ78*(1+$D$8)*(AK72/AJ72)</f>
        <v>-32.8354298704765</v>
      </c>
      <c r="AL78" s="79">
        <f>AK78*(1+$D$8)*(AL72/AK72)</f>
        <v>-34.1488470652956</v>
      </c>
      <c r="AM78" s="79">
        <f>AL78*(1+$D$8)*(AM72/AL72)</f>
        <v>-35.5148009479074</v>
      </c>
      <c r="AN78" s="79">
        <f>AM78*(1+$D$8)*(AN72/AM72)</f>
        <v>-36.9353929858237</v>
      </c>
      <c r="AO78" s="79">
        <f>AN78*(1+$D$8)*(AO72/AN72)</f>
        <v>-38.4128087052566</v>
      </c>
      <c r="AP78" s="79">
        <f>AO78*(1+$D$8)*(AP72/AO72)</f>
        <v>-39.9493210534669</v>
      </c>
      <c r="AQ78" s="79">
        <f>AP78*(1+$D$8)*(AQ72/AP72)</f>
        <v>-41.5472938956056</v>
      </c>
      <c r="AR78" s="79">
        <f>AQ78*(1+$D$8)*(AR72/AQ72)</f>
        <v>-43.2091856514298</v>
      </c>
      <c r="AS78" s="79">
        <f>AR78*(1+$D$8)*(AS72/AR72)</f>
        <v>-44.937553077487</v>
      </c>
      <c r="AT78" s="79">
        <f>AS78*(1+$D$8)*(AT72/AS72)</f>
        <v>-46.7350552005865</v>
      </c>
      <c r="AU78" s="79">
        <f>AT78*(1+$D$8)*(AU72/AT72)</f>
        <v>-48.604457408610</v>
      </c>
      <c r="AV78" s="79">
        <f>AU78*(1+$D$8)*(AV72/AU72)</f>
        <v>-50.5486357049544</v>
      </c>
      <c r="AW78" s="79">
        <f>AV78*(1+$D$8)*(AW72/AV72)</f>
        <v>-52.5705811331526</v>
      </c>
      <c r="AX78" s="79">
        <f>AW78*(1+$D$8)*(AX72/AW72)</f>
        <v>-54.6734043784787</v>
      </c>
      <c r="AY78" s="79">
        <f>AX78*(1+$D$8)*(AY72/AX72)</f>
        <v>-56.8603405536178</v>
      </c>
      <c r="AZ78" s="79">
        <f>AY78*(1+$D$8)*(AZ72/AY72)</f>
        <v>-59.1347541757625</v>
      </c>
      <c r="BA78" s="79">
        <f>AZ78*(1+$D$8)*(BA72/AZ72)</f>
        <v>-61.500144342793</v>
      </c>
      <c r="BB78" s="73"/>
      <c r="BC78" t="s" s="80">
        <v>71</v>
      </c>
      <c r="BD78" s="81">
        <f>SUM(D78:BB78)</f>
        <v>-1352.684495312620</v>
      </c>
      <c r="BE78" s="74"/>
      <c r="BF78" s="63"/>
    </row>
    <row r="79" ht="15.35" customHeight="1">
      <c r="A79" s="77">
        <v>0.07000000000000001</v>
      </c>
      <c r="B79" s="75"/>
      <c r="C79" t="s" s="78">
        <v>72</v>
      </c>
      <c r="D79" s="79">
        <f>(-D75*$A$19)+D106</f>
        <v>-30</v>
      </c>
      <c r="E79" s="79">
        <f>(-E75*$A$19)+E106</f>
        <v>-22.8</v>
      </c>
      <c r="F79" s="79">
        <f>(-F75*$A$19)+F106</f>
        <v>-5.451264</v>
      </c>
      <c r="G79" s="79">
        <f>(-G75*$A$19)+G106</f>
        <v>-6.37797888</v>
      </c>
      <c r="H79" s="79">
        <f>(-H75*$A$19)+H106</f>
        <v>-7.370108928</v>
      </c>
      <c r="I79" s="79">
        <f>(-I75*$A$19)+I106</f>
        <v>-7.664913285120</v>
      </c>
      <c r="J79" s="79">
        <f>(-J75*$A$19)+J106</f>
        <v>-7.9715098165248</v>
      </c>
      <c r="K79" s="79">
        <f>(-K75*$A$19)+K106</f>
        <v>-8.29037020918582</v>
      </c>
      <c r="L79" s="79">
        <f>(-L75*$A$19)+L106</f>
        <v>-8.62198501755325</v>
      </c>
      <c r="M79" s="79">
        <f>(-M75*$A$19)+M106</f>
        <v>-8.96686441825538</v>
      </c>
      <c r="N79" s="79">
        <f>(-N75*$A$19)+N106</f>
        <v>-9.325538994985569</v>
      </c>
      <c r="O79" s="79">
        <f>(-O75*$A$19)+O106</f>
        <v>-9.69856055478499</v>
      </c>
      <c r="P79" s="79">
        <f>(-P75*$A$19)+P106</f>
        <v>-10.0865029769764</v>
      </c>
      <c r="Q79" s="79">
        <f>(-Q75*$A$19)+Q106</f>
        <v>-10.4899630960555</v>
      </c>
      <c r="R79" s="79">
        <f>(-R75*$A$19)+R106</f>
        <v>-10.9095616198977</v>
      </c>
      <c r="S79" s="79">
        <f>(-S75*$A$19)+S106</f>
        <v>-11.3459440846936</v>
      </c>
      <c r="T79" s="79">
        <f>(-T75*$A$19)+T106</f>
        <v>-11.7997818480813</v>
      </c>
      <c r="U79" s="79">
        <f>(-U75*$A$19)+U106</f>
        <v>-12.2717731220046</v>
      </c>
      <c r="V79" s="79">
        <f>(-V75*$A$19)+V106</f>
        <v>-12.7626440468848</v>
      </c>
      <c r="W79" s="79">
        <f>(-W75*$A$19)+W106</f>
        <v>-13.2731498087602</v>
      </c>
      <c r="X79" s="79">
        <f>(-X75*$A$19)+X106</f>
        <v>-13.8040758011106</v>
      </c>
      <c r="Y79" s="79">
        <f>(-Y75*$A$19)+Y106</f>
        <v>-14.356238833155</v>
      </c>
      <c r="Z79" s="79">
        <f>(-Z75*$A$19)+Z106</f>
        <v>-14.9304883864812</v>
      </c>
      <c r="AA79" s="79">
        <f>(-AA75*$A$19)+AA106</f>
        <v>-15.5277079219405</v>
      </c>
      <c r="AB79" s="79">
        <f>(-AB75*$A$19)+AB106</f>
        <v>-16.1488162388181</v>
      </c>
      <c r="AC79" s="79">
        <f>(-AC75*$A$19)+AC106</f>
        <v>-16.7947688883709</v>
      </c>
      <c r="AD79" s="79">
        <f>(-AD75*$A$19)+AD106</f>
        <v>-17.4665596439058</v>
      </c>
      <c r="AE79" s="79">
        <f>(-AE75*$A$19)+AE106</f>
        <v>-18.165222029662</v>
      </c>
      <c r="AF79" s="79">
        <f>(-AF75*$A$19)+AF106</f>
        <v>-18.8918309108485</v>
      </c>
      <c r="AG79" s="79">
        <f>(-AG75*$A$19)+AG106</f>
        <v>-19.6475041472825</v>
      </c>
      <c r="AH79" s="79">
        <f>(-AH75*$A$19)+AH106</f>
        <v>-20.4334043131737</v>
      </c>
      <c r="AI79" s="79">
        <f>(-AI75*$A$19)+AI106</f>
        <v>-21.2507404857007</v>
      </c>
      <c r="AJ79" s="79">
        <f>(-AJ75*$A$19)+AJ106</f>
        <v>-22.1007701051287</v>
      </c>
      <c r="AK79" s="79">
        <f>(-AK75*$A$19)+AK106</f>
        <v>-22.9848009093338</v>
      </c>
      <c r="AL79" s="79">
        <f>(-AL75*$A$19)+AL106</f>
        <v>-23.9041929457072</v>
      </c>
      <c r="AM79" s="79">
        <f>(-AM75*$A$19)+AM106</f>
        <v>-24.8603606635355</v>
      </c>
      <c r="AN79" s="79">
        <f>(-AN75*$A$19)+AN106</f>
        <v>-25.8547750900769</v>
      </c>
      <c r="AO79" s="79">
        <f>(-AO75*$A$19)+AO106</f>
        <v>-26.888966093680</v>
      </c>
      <c r="AP79" s="79">
        <f>(-AP75*$A$19)+AP106</f>
        <v>-27.9645247374271</v>
      </c>
      <c r="AQ79" s="79">
        <f>(-AQ75*$A$19)+AQ106</f>
        <v>-29.0831057269243</v>
      </c>
      <c r="AR79" s="79">
        <f>(-AR75*$A$19)+AR106</f>
        <v>-30.2464299560012</v>
      </c>
      <c r="AS79" s="79">
        <f>(-AS75*$A$19)+AS106</f>
        <v>-31.4562871542412</v>
      </c>
      <c r="AT79" s="79">
        <f>(-AT75*$A$19)+AT106</f>
        <v>-32.7145386404108</v>
      </c>
      <c r="AU79" s="79">
        <f>(-AU75*$A$19)+AU106</f>
        <v>-34.0231201860273</v>
      </c>
      <c r="AV79" s="79">
        <f>(-AV75*$A$19)+AV106</f>
        <v>-35.3840449934684</v>
      </c>
      <c r="AW79" s="79">
        <f>(-AW75*$A$19)+AW106</f>
        <v>-36.7994067932072</v>
      </c>
      <c r="AX79" s="79">
        <f>(-AX75*$A$19)+AX106</f>
        <v>-38.2713830649355</v>
      </c>
      <c r="AY79" s="79">
        <f>(-AY75*$A$19)+AY106</f>
        <v>-39.802238387533</v>
      </c>
      <c r="AZ79" s="79">
        <f>(-AZ75*$A$19)+AZ106</f>
        <v>-41.3943279230342</v>
      </c>
      <c r="BA79" s="79">
        <f>(-BA75*$A$19)+BA106</f>
        <v>-43.0501010399556</v>
      </c>
      <c r="BB79" s="73"/>
      <c r="BC79" t="s" s="80">
        <v>72</v>
      </c>
      <c r="BD79" s="81">
        <f>SUM(D79:BB79)</f>
        <v>-999.679146718841</v>
      </c>
      <c r="BE79" s="74"/>
      <c r="BF79" s="63"/>
    </row>
    <row r="80" ht="15.35" customHeight="1">
      <c r="A80" s="77"/>
      <c r="B80" s="75"/>
      <c r="C80" t="s" s="78">
        <v>73</v>
      </c>
      <c r="D80" s="79">
        <f>D105</f>
        <v>-70</v>
      </c>
      <c r="E80" s="79">
        <f>E105</f>
        <v>-53.2</v>
      </c>
      <c r="F80" s="79">
        <f>F105</f>
        <v>0</v>
      </c>
      <c r="G80" s="79">
        <f>G105</f>
        <v>0</v>
      </c>
      <c r="H80" s="79">
        <f>H105</f>
        <v>0</v>
      </c>
      <c r="I80" s="79">
        <f>I105</f>
        <v>0</v>
      </c>
      <c r="J80" s="79">
        <f>J105</f>
        <v>0</v>
      </c>
      <c r="K80" s="79">
        <f>K105</f>
        <v>0</v>
      </c>
      <c r="L80" s="79">
        <f>L105</f>
        <v>0</v>
      </c>
      <c r="M80" s="79">
        <f>M105</f>
        <v>0</v>
      </c>
      <c r="N80" s="79">
        <f>N105</f>
        <v>0</v>
      </c>
      <c r="O80" s="79">
        <f>O105</f>
        <v>0</v>
      </c>
      <c r="P80" s="79">
        <f>P105</f>
        <v>0</v>
      </c>
      <c r="Q80" s="79">
        <f>Q105</f>
        <v>0</v>
      </c>
      <c r="R80" s="79">
        <f>R105</f>
        <v>0</v>
      </c>
      <c r="S80" s="79">
        <f>S105</f>
        <v>0</v>
      </c>
      <c r="T80" s="79">
        <f>T105</f>
        <v>0</v>
      </c>
      <c r="U80" s="79">
        <f>U105</f>
        <v>0</v>
      </c>
      <c r="V80" s="79">
        <f>V105</f>
        <v>0</v>
      </c>
      <c r="W80" s="79">
        <f>W105</f>
        <v>0</v>
      </c>
      <c r="X80" s="79">
        <f>X105</f>
        <v>0</v>
      </c>
      <c r="Y80" s="79">
        <f>Y105</f>
        <v>0</v>
      </c>
      <c r="Z80" s="79">
        <f>Z105</f>
        <v>0</v>
      </c>
      <c r="AA80" s="79">
        <f>AA105</f>
        <v>0</v>
      </c>
      <c r="AB80" s="79">
        <f>AB105</f>
        <v>0</v>
      </c>
      <c r="AC80" s="79">
        <f>AC105</f>
        <v>0</v>
      </c>
      <c r="AD80" s="79">
        <f>AD105</f>
        <v>0</v>
      </c>
      <c r="AE80" s="79">
        <f>AE105</f>
        <v>0</v>
      </c>
      <c r="AF80" s="79">
        <f>AF105</f>
        <v>0</v>
      </c>
      <c r="AG80" s="79">
        <f>AG105</f>
        <v>0</v>
      </c>
      <c r="AH80" s="79">
        <f>AH105</f>
        <v>0</v>
      </c>
      <c r="AI80" s="79">
        <f>AI105</f>
        <v>0</v>
      </c>
      <c r="AJ80" s="79">
        <f>AJ105</f>
        <v>0</v>
      </c>
      <c r="AK80" s="79">
        <f>AK105</f>
        <v>0</v>
      </c>
      <c r="AL80" s="79">
        <f>AL105</f>
        <v>0</v>
      </c>
      <c r="AM80" s="79">
        <f>AM105</f>
        <v>0</v>
      </c>
      <c r="AN80" s="79">
        <f>AN105</f>
        <v>0</v>
      </c>
      <c r="AO80" s="79">
        <f>AO105</f>
        <v>0</v>
      </c>
      <c r="AP80" s="79">
        <f>AP105</f>
        <v>0</v>
      </c>
      <c r="AQ80" s="79">
        <f>AQ105</f>
        <v>0</v>
      </c>
      <c r="AR80" s="79">
        <f>AR105</f>
        <v>0</v>
      </c>
      <c r="AS80" s="79">
        <f>AS105</f>
        <v>0</v>
      </c>
      <c r="AT80" s="79">
        <f>AT105</f>
        <v>0</v>
      </c>
      <c r="AU80" s="79">
        <f>AU105</f>
        <v>0</v>
      </c>
      <c r="AV80" s="79">
        <f>AV105</f>
        <v>0</v>
      </c>
      <c r="AW80" s="79">
        <f>AW105</f>
        <v>0</v>
      </c>
      <c r="AX80" s="79">
        <f>AX105</f>
        <v>0</v>
      </c>
      <c r="AY80" s="79">
        <f>AY105</f>
        <v>0</v>
      </c>
      <c r="AZ80" s="79">
        <f>AZ105</f>
        <v>0</v>
      </c>
      <c r="BA80" s="79">
        <f>BA105</f>
        <v>0</v>
      </c>
      <c r="BB80" s="73"/>
      <c r="BC80" t="s" s="80">
        <v>73</v>
      </c>
      <c r="BD80" s="81">
        <f>SUM(D80:BB80)</f>
        <v>-123.2</v>
      </c>
      <c r="BE80" s="74"/>
      <c r="BF80" s="63"/>
    </row>
    <row r="81" ht="15.35" customHeight="1">
      <c r="A81" s="49"/>
      <c r="B81" s="75"/>
      <c r="C81" t="s" s="78">
        <v>74</v>
      </c>
      <c r="D81" s="79">
        <f>-(D69*110000*12)/1000000</f>
        <v>-6.6</v>
      </c>
      <c r="E81" s="79">
        <f>D81*(1+$D$8)</f>
        <v>-6.864</v>
      </c>
      <c r="F81" s="79">
        <f>E81*(1+$D$8)</f>
        <v>-7.13856</v>
      </c>
      <c r="G81" s="79">
        <f>F81*(1+$D$8)</f>
        <v>-7.4241024</v>
      </c>
      <c r="H81" s="79">
        <f>G81*(1+$D$8)</f>
        <v>-7.721066496</v>
      </c>
      <c r="I81" s="79">
        <f>H81*(1+$D$8)</f>
        <v>-8.029909155840</v>
      </c>
      <c r="J81" s="79">
        <f>I81*(1+$D$8)</f>
        <v>-8.351105522073601</v>
      </c>
      <c r="K81" s="79">
        <f>J81*(1+$D$8)</f>
        <v>-8.68514974295654</v>
      </c>
      <c r="L81" s="79">
        <f>K81*(1+$D$8)</f>
        <v>-9.032555732674799</v>
      </c>
      <c r="M81" s="79">
        <f>L81*(1+$D$8)</f>
        <v>-9.393857961981791</v>
      </c>
      <c r="N81" s="79">
        <f>M81*(1+$D$8)</f>
        <v>-9.769612280461059</v>
      </c>
      <c r="O81" s="79">
        <f>N81*(1+$D$8)</f>
        <v>-10.1603967716795</v>
      </c>
      <c r="P81" s="79">
        <f>O81*(1+$D$8)</f>
        <v>-10.5668126425467</v>
      </c>
      <c r="Q81" s="79">
        <f>P81*(1+$D$8)</f>
        <v>-10.9894851482486</v>
      </c>
      <c r="R81" s="79">
        <f>Q81*(1+$D$8)</f>
        <v>-11.4290645541785</v>
      </c>
      <c r="S81" s="79">
        <f>R81*(1+$D$8)</f>
        <v>-11.8862271363456</v>
      </c>
      <c r="T81" s="79">
        <f>S81*(1+$D$8)</f>
        <v>-12.3616762217994</v>
      </c>
      <c r="U81" s="79">
        <f>T81*(1+$D$8)</f>
        <v>-12.8561432706714</v>
      </c>
      <c r="V81" s="79">
        <f>U81*(1+$D$8)</f>
        <v>-13.3703890014983</v>
      </c>
      <c r="W81" s="79">
        <f>V81*(1+$D$8)</f>
        <v>-13.9052045615582</v>
      </c>
      <c r="X81" s="79">
        <f>W81*(1+$D$8)</f>
        <v>-14.4614127440205</v>
      </c>
      <c r="Y81" s="79">
        <f>X81*(1+$D$8)</f>
        <v>-15.0398692537813</v>
      </c>
      <c r="Z81" s="79">
        <f>Y81*(1+$D$8)</f>
        <v>-15.6414640239326</v>
      </c>
      <c r="AA81" s="79">
        <f>Z81*(1+$D$8)</f>
        <v>-16.2671225848899</v>
      </c>
      <c r="AB81" s="79">
        <f>AA81*(1+$D$8)</f>
        <v>-16.9178074882855</v>
      </c>
      <c r="AC81" s="79">
        <f>AB81*(1+$D$8)</f>
        <v>-17.5945197878169</v>
      </c>
      <c r="AD81" s="79">
        <f>AC81*(1+$D$8)</f>
        <v>-18.2983005793296</v>
      </c>
      <c r="AE81" s="79">
        <f>AD81*(1+$D$8)</f>
        <v>-19.0302326025028</v>
      </c>
      <c r="AF81" s="79">
        <f>AE81*(1+$D$8)</f>
        <v>-19.7914419066029</v>
      </c>
      <c r="AG81" s="79">
        <f>AF81*(1+$D$8)</f>
        <v>-20.583099582867</v>
      </c>
      <c r="AH81" s="79">
        <f>AG81*(1+$D$8)</f>
        <v>-21.4064235661817</v>
      </c>
      <c r="AI81" s="79">
        <f>AH81*(1+$D$8)</f>
        <v>-22.262680508829</v>
      </c>
      <c r="AJ81" s="79">
        <f>AI81*(1+$D$8)</f>
        <v>-23.1531877291822</v>
      </c>
      <c r="AK81" s="79">
        <f>AJ81*(1+$D$8)</f>
        <v>-24.0793152383495</v>
      </c>
      <c r="AL81" s="79">
        <f>AK81*(1+$D$8)</f>
        <v>-25.0424878478835</v>
      </c>
      <c r="AM81" s="79">
        <f>AL81*(1+$D$8)</f>
        <v>-26.0441873617988</v>
      </c>
      <c r="AN81" s="79">
        <f>AM81*(1+$D$8)</f>
        <v>-27.0859548562708</v>
      </c>
      <c r="AO81" s="79">
        <f>AN81*(1+$D$8)</f>
        <v>-28.1693930505216</v>
      </c>
      <c r="AP81" s="79">
        <f>AO81*(1+$D$8)</f>
        <v>-29.2961687725425</v>
      </c>
      <c r="AQ81" s="79">
        <f>AP81*(1+$D$8)</f>
        <v>-30.4680155234442</v>
      </c>
      <c r="AR81" s="79">
        <f>AQ81*(1+$D$8)</f>
        <v>-31.686736144382</v>
      </c>
      <c r="AS81" s="79">
        <f>AR81*(1+$D$8)</f>
        <v>-32.9542055901573</v>
      </c>
      <c r="AT81" s="79">
        <f>AS81*(1+$D$8)</f>
        <v>-34.2723738137636</v>
      </c>
      <c r="AU81" s="79">
        <f>AT81*(1+$D$8)</f>
        <v>-35.6432687663141</v>
      </c>
      <c r="AV81" s="79">
        <f>AU81*(1+$D$8)</f>
        <v>-37.0689995169667</v>
      </c>
      <c r="AW81" s="79">
        <f>AV81*(1+$D$8)</f>
        <v>-38.5517594976454</v>
      </c>
      <c r="AX81" s="79">
        <f>AW81*(1+$D$8)</f>
        <v>-40.0938298775512</v>
      </c>
      <c r="AY81" s="79">
        <f>AX81*(1+$D$8)</f>
        <v>-41.6975830726532</v>
      </c>
      <c r="AZ81" s="79">
        <f>AY81*(1+$D$8)</f>
        <v>-43.3654863955593</v>
      </c>
      <c r="BA81" s="79">
        <f>AZ81*(1+$D$8)</f>
        <v>-45.1001058513817</v>
      </c>
      <c r="BB81" s="73"/>
      <c r="BC81" t="s" s="80">
        <v>74</v>
      </c>
      <c r="BD81" s="81">
        <f>SUM(D81:BB81)</f>
        <v>-1007.602752135920</v>
      </c>
      <c r="BE81" s="74"/>
      <c r="BF81" s="63"/>
    </row>
    <row r="82" ht="15.35" customHeight="1">
      <c r="A82" s="49"/>
      <c r="B82" s="75"/>
      <c r="C82" t="s" s="78">
        <v>75</v>
      </c>
      <c r="D82" s="79">
        <v>0</v>
      </c>
      <c r="E82" s="79">
        <v>0</v>
      </c>
      <c r="F82" s="79">
        <f>-(D70*F74)</f>
        <v>-14.4</v>
      </c>
      <c r="G82" s="79">
        <f>F82*(1+$D$8)</f>
        <v>-14.976</v>
      </c>
      <c r="H82" s="79">
        <f>G82*(1+$D$8)</f>
        <v>-15.57504</v>
      </c>
      <c r="I82" s="79">
        <f>H82*(1+$D$8)</f>
        <v>-16.1980416</v>
      </c>
      <c r="J82" s="79">
        <f>I82*(1+$D$8)</f>
        <v>-16.845963264</v>
      </c>
      <c r="K82" s="79">
        <f>J82*(1+$D$8)</f>
        <v>-17.519801794560</v>
      </c>
      <c r="L82" s="79">
        <f>K82*(1+$D$8)</f>
        <v>-18.2205938663424</v>
      </c>
      <c r="M82" s="79">
        <f>L82*(1+$D$8)</f>
        <v>-18.9494176209961</v>
      </c>
      <c r="N82" s="79">
        <f>M82*(1+$D$8)</f>
        <v>-19.7073943258359</v>
      </c>
      <c r="O82" s="79">
        <f>N82*(1+$D$8)</f>
        <v>-20.4956900988693</v>
      </c>
      <c r="P82" s="79">
        <f>O82*(1+$D$8)</f>
        <v>-21.3155177028241</v>
      </c>
      <c r="Q82" s="79">
        <f>P82*(1+$D$8)</f>
        <v>-22.1681384109371</v>
      </c>
      <c r="R82" s="79">
        <f>Q82*(1+$D$8)</f>
        <v>-23.0548639473746</v>
      </c>
      <c r="S82" s="79">
        <f>R82*(1+$D$8)</f>
        <v>-23.9770585052696</v>
      </c>
      <c r="T82" s="79">
        <f>S82*(1+$D$8)</f>
        <v>-24.9361408454804</v>
      </c>
      <c r="U82" s="79">
        <f>T82*(1+$D$8)</f>
        <v>-25.9335864792996</v>
      </c>
      <c r="V82" s="79">
        <f>U82*(1+$D$8)</f>
        <v>-26.9709299384716</v>
      </c>
      <c r="W82" s="79">
        <f>V82*(1+$D$8)</f>
        <v>-28.0497671360105</v>
      </c>
      <c r="X82" s="79">
        <f>W82*(1+$D$8)</f>
        <v>-29.1717578214509</v>
      </c>
      <c r="Y82" s="79">
        <f>X82*(1+$D$8)</f>
        <v>-30.3386281343089</v>
      </c>
      <c r="Z82" s="79">
        <f>Y82*(1+$D$8)</f>
        <v>-31.5521732596813</v>
      </c>
      <c r="AA82" s="79">
        <f>Z82*(1+$D$8)</f>
        <v>-32.8142601900686</v>
      </c>
      <c r="AB82" s="79">
        <f>AA82*(1+$D$8)</f>
        <v>-34.1268305976713</v>
      </c>
      <c r="AC82" s="79">
        <f>AB82*(1+$D$8)</f>
        <v>-35.4919038215782</v>
      </c>
      <c r="AD82" s="79">
        <f>AC82*(1+$D$8)</f>
        <v>-36.9115799744413</v>
      </c>
      <c r="AE82" s="79">
        <f>AD82*(1+$D$8)</f>
        <v>-38.388043173419</v>
      </c>
      <c r="AF82" s="79">
        <f>AE82*(1+$D$8)</f>
        <v>-39.9235649003558</v>
      </c>
      <c r="AG82" s="79">
        <f>AF82*(1+$D$8)</f>
        <v>-41.520507496370</v>
      </c>
      <c r="AH82" s="79">
        <f>AG82*(1+$D$8)</f>
        <v>-43.1813277962248</v>
      </c>
      <c r="AI82" s="79">
        <f>AH82*(1+$D$8)</f>
        <v>-44.9085809080738</v>
      </c>
      <c r="AJ82" s="79">
        <f>AI82*(1+$D$8)</f>
        <v>-46.7049241443968</v>
      </c>
      <c r="AK82" s="79">
        <f>AJ82*(1+$D$8)</f>
        <v>-48.5731211101727</v>
      </c>
      <c r="AL82" s="79">
        <f>AK82*(1+$D$8)</f>
        <v>-50.5160459545796</v>
      </c>
      <c r="AM82" s="79">
        <f>AL82*(1+$D$8)</f>
        <v>-52.5366877927628</v>
      </c>
      <c r="AN82" s="79">
        <f>AM82*(1+$D$8)</f>
        <v>-54.6381553044733</v>
      </c>
      <c r="AO82" s="79">
        <f>AN82*(1+$D$8)</f>
        <v>-56.8236815166522</v>
      </c>
      <c r="AP82" s="79">
        <f>AO82*(1+$D$8)</f>
        <v>-59.0966287773183</v>
      </c>
      <c r="AQ82" s="79">
        <f>AP82*(1+$D$8)</f>
        <v>-61.460493928411</v>
      </c>
      <c r="AR82" s="79">
        <f>AQ82*(1+$D$8)</f>
        <v>-63.9189136855474</v>
      </c>
      <c r="AS82" s="79">
        <f>AR82*(1+$D$8)</f>
        <v>-66.47567023296931</v>
      </c>
      <c r="AT82" s="79">
        <f>AS82*(1+$D$8)</f>
        <v>-69.1346970422881</v>
      </c>
      <c r="AU82" s="79">
        <f>AT82*(1+$D$8)</f>
        <v>-71.90008492397961</v>
      </c>
      <c r="AV82" s="79">
        <f>AU82*(1+$D$8)</f>
        <v>-74.7760883209388</v>
      </c>
      <c r="AW82" s="79">
        <f>AV82*(1+$D$8)</f>
        <v>-77.76713185377641</v>
      </c>
      <c r="AX82" s="79">
        <f>AW82*(1+$D$8)</f>
        <v>-80.8778171279275</v>
      </c>
      <c r="AY82" s="79">
        <f>AX82*(1+$D$8)</f>
        <v>-84.1129298130446</v>
      </c>
      <c r="AZ82" s="79">
        <f>AY82*(1+$D$8)</f>
        <v>-87.4774470055664</v>
      </c>
      <c r="BA82" s="79">
        <f>AZ82*(1+$D$8)</f>
        <v>-90.9765448857891</v>
      </c>
      <c r="BB82" s="73"/>
      <c r="BC82" t="s" s="80">
        <v>75</v>
      </c>
      <c r="BD82" s="81">
        <f>SUM(D82:BB82)</f>
        <v>-2005.390167030510</v>
      </c>
      <c r="BE82" s="74"/>
      <c r="BF82" s="63"/>
    </row>
    <row r="83" ht="15.35" customHeight="1">
      <c r="A83" s="49"/>
      <c r="B83" s="75"/>
      <c r="C83" t="s" s="71">
        <v>21</v>
      </c>
      <c r="D83" s="76">
        <f>D75+D77</f>
        <v>-106.6</v>
      </c>
      <c r="E83" s="76">
        <f>E75+E77</f>
        <v>-82.864</v>
      </c>
      <c r="F83" s="76">
        <f>F75+F77</f>
        <v>43.097856</v>
      </c>
      <c r="G83" s="76">
        <f>G75+G77</f>
        <v>53.22450432</v>
      </c>
      <c r="H83" s="76">
        <f>H75+H77</f>
        <v>64.092327936</v>
      </c>
      <c r="I83" s="76">
        <f>I75+I77</f>
        <v>66.656021053440</v>
      </c>
      <c r="J83" s="76">
        <f>J75+J77</f>
        <v>69.3222618955776</v>
      </c>
      <c r="K83" s="76">
        <f>K75+K77</f>
        <v>72.095152371401</v>
      </c>
      <c r="L83" s="76">
        <f>L75+L77</f>
        <v>74.978958466257</v>
      </c>
      <c r="M83" s="76">
        <f>M75+M77</f>
        <v>77.9781168049073</v>
      </c>
      <c r="N83" s="76">
        <f>N75+N77</f>
        <v>81.0972414771034</v>
      </c>
      <c r="O83" s="76">
        <f>O75+O77</f>
        <v>84.3411311361875</v>
      </c>
      <c r="P83" s="76">
        <f>P75+P77</f>
        <v>87.71477638163471</v>
      </c>
      <c r="Q83" s="76">
        <f>Q75+Q77</f>
        <v>91.2233674369003</v>
      </c>
      <c r="R83" s="76">
        <f>R75+R77</f>
        <v>94.87230213437699</v>
      </c>
      <c r="S83" s="76">
        <f>S75+S77</f>
        <v>98.66719421975201</v>
      </c>
      <c r="T83" s="76">
        <f>T75+T77</f>
        <v>102.613881988541</v>
      </c>
      <c r="U83" s="76">
        <f>U75+U77</f>
        <v>106.718437268083</v>
      </c>
      <c r="V83" s="76">
        <f>V75+V77</f>
        <v>110.987174758808</v>
      </c>
      <c r="W83" s="76">
        <f>W75+W77</f>
        <v>115.426661749159</v>
      </c>
      <c r="X83" s="76">
        <f>X75+X77</f>
        <v>120.043728219125</v>
      </c>
      <c r="Y83" s="76">
        <f>Y75+Y77</f>
        <v>124.845477347890</v>
      </c>
      <c r="Z83" s="76">
        <f>Z75+Z77</f>
        <v>129.839296441806</v>
      </c>
      <c r="AA83" s="76">
        <f>AA75+AA77</f>
        <v>135.032868299479</v>
      </c>
      <c r="AB83" s="76">
        <f>AB75+AB77</f>
        <v>140.434183031457</v>
      </c>
      <c r="AC83" s="76">
        <f>AC75+AC77</f>
        <v>146.051550352717</v>
      </c>
      <c r="AD83" s="76">
        <f>AD75+AD77</f>
        <v>151.893612366826</v>
      </c>
      <c r="AE83" s="76">
        <f>AE75+AE77</f>
        <v>157.969356861499</v>
      </c>
      <c r="AF83" s="76">
        <f>AF75+AF77</f>
        <v>164.288131135959</v>
      </c>
      <c r="AG83" s="76">
        <f>AG75+AG77</f>
        <v>170.859656381398</v>
      </c>
      <c r="AH83" s="76">
        <f>AH75+AH77</f>
        <v>177.694042636654</v>
      </c>
      <c r="AI83" s="76">
        <f>AI75+AI77</f>
        <v>184.801804342120</v>
      </c>
      <c r="AJ83" s="76">
        <f>AJ75+AJ77</f>
        <v>192.193876515804</v>
      </c>
      <c r="AK83" s="76">
        <f>AK75+AK77</f>
        <v>199.881631576436</v>
      </c>
      <c r="AL83" s="76">
        <f>AL75+AL77</f>
        <v>207.876896839494</v>
      </c>
      <c r="AM83" s="76">
        <f>AM75+AM77</f>
        <v>216.191972713073</v>
      </c>
      <c r="AN83" s="76">
        <f>AN75+AN77</f>
        <v>224.839651621596</v>
      </c>
      <c r="AO83" s="76">
        <f>AO75+AO77</f>
        <v>233.833237686461</v>
      </c>
      <c r="AP83" s="76">
        <f>AP75+AP77</f>
        <v>243.186567193918</v>
      </c>
      <c r="AQ83" s="76">
        <f>AQ75+AQ77</f>
        <v>252.914029881676</v>
      </c>
      <c r="AR83" s="76">
        <f>AR75+AR77</f>
        <v>263.030591076943</v>
      </c>
      <c r="AS83" s="76">
        <f>AS75+AS77</f>
        <v>273.551814720019</v>
      </c>
      <c r="AT83" s="76">
        <f>AT75+AT77</f>
        <v>284.493887308820</v>
      </c>
      <c r="AU83" s="76">
        <f>AU75+AU77</f>
        <v>295.873642801173</v>
      </c>
      <c r="AV83" s="76">
        <f>AV75+AV77</f>
        <v>307.708588513221</v>
      </c>
      <c r="AW83" s="76">
        <f>AW75+AW77</f>
        <v>320.016932053749</v>
      </c>
      <c r="AX83" s="76">
        <f>AX75+AX77</f>
        <v>332.8176093359</v>
      </c>
      <c r="AY83" s="76">
        <f>AY75+AY77</f>
        <v>346.130313709336</v>
      </c>
      <c r="AZ83" s="76">
        <f>AZ75+AZ77</f>
        <v>359.975526257709</v>
      </c>
      <c r="BA83" s="76">
        <f>BA75+BA77</f>
        <v>374.374547308018</v>
      </c>
      <c r="BB83" s="73"/>
      <c r="BC83" t="s" s="27">
        <v>21</v>
      </c>
      <c r="BD83" s="73">
        <f>SUM(D83:BB83)</f>
        <v>8038.2883919284</v>
      </c>
      <c r="BE83" s="74"/>
      <c r="BF83" s="63"/>
    </row>
    <row r="84" ht="15.35" customHeight="1">
      <c r="A84" s="49"/>
      <c r="B84" s="75"/>
      <c r="C84" t="s" s="78">
        <v>22</v>
      </c>
      <c r="D84" s="82">
        <v>0</v>
      </c>
      <c r="E84" s="82">
        <v>0</v>
      </c>
      <c r="F84" s="83">
        <f>F83/F75</f>
        <v>0.553422090729783</v>
      </c>
      <c r="G84" s="83">
        <f>G83/G75</f>
        <v>0.584152969537585</v>
      </c>
      <c r="H84" s="83">
        <f>H83/H75</f>
        <v>0.6087376725838261</v>
      </c>
      <c r="I84" s="83">
        <f>I83/I75</f>
        <v>0.6087376725838261</v>
      </c>
      <c r="J84" s="83">
        <f>J83/J75</f>
        <v>0.6087376725838261</v>
      </c>
      <c r="K84" s="83">
        <f>K83/K75</f>
        <v>0.608737672583827</v>
      </c>
      <c r="L84" s="83">
        <f>L83/L75</f>
        <v>0.608737672583827</v>
      </c>
      <c r="M84" s="83">
        <f>M83/M75</f>
        <v>0.608737672583827</v>
      </c>
      <c r="N84" s="83">
        <f>N83/N75</f>
        <v>0.608737672583827</v>
      </c>
      <c r="O84" s="83">
        <f>O83/O75</f>
        <v>0.608737672583827</v>
      </c>
      <c r="P84" s="83">
        <f>P83/P75</f>
        <v>0.6087376725838261</v>
      </c>
      <c r="Q84" s="83">
        <f>Q83/Q75</f>
        <v>0.6087376725838261</v>
      </c>
      <c r="R84" s="83">
        <f>R83/R75</f>
        <v>0.608737672583828</v>
      </c>
      <c r="S84" s="83">
        <f>S83/S75</f>
        <v>0.608737672583828</v>
      </c>
      <c r="T84" s="83">
        <f>T83/T75</f>
        <v>0.6087376725838251</v>
      </c>
      <c r="U84" s="83">
        <f>U83/U75</f>
        <v>0.608737672583827</v>
      </c>
      <c r="V84" s="83">
        <f>V83/V75</f>
        <v>0.608737672583831</v>
      </c>
      <c r="W84" s="83">
        <f>W83/W75</f>
        <v>0.608737672583827</v>
      </c>
      <c r="X84" s="83">
        <f>X83/X75</f>
        <v>0.6087376725838261</v>
      </c>
      <c r="Y84" s="83">
        <f>Y83/Y75</f>
        <v>0.608737672583827</v>
      </c>
      <c r="Z84" s="83">
        <f>Z83/Z75</f>
        <v>0.6087376725838261</v>
      </c>
      <c r="AA84" s="83">
        <f>AA83/AA75</f>
        <v>0.608737672583829</v>
      </c>
      <c r="AB84" s="83">
        <f>AB83/AB75</f>
        <v>0.6087376725838251</v>
      </c>
      <c r="AC84" s="83">
        <f>AC83/AC75</f>
        <v>0.608737672583828</v>
      </c>
      <c r="AD84" s="83">
        <f>AD83/AD75</f>
        <v>0.608737672583829</v>
      </c>
      <c r="AE84" s="83">
        <f>AE83/AE75</f>
        <v>0.608737672583829</v>
      </c>
      <c r="AF84" s="83">
        <f>AF83/AF75</f>
        <v>0.608737672583828</v>
      </c>
      <c r="AG84" s="83">
        <f>AG83/AG75</f>
        <v>0.608737672583829</v>
      </c>
      <c r="AH84" s="83">
        <f>AH83/AH75</f>
        <v>0.60873767258383</v>
      </c>
      <c r="AI84" s="83">
        <f>AI83/AI75</f>
        <v>0.60873767258383</v>
      </c>
      <c r="AJ84" s="83">
        <f>AJ83/AJ75</f>
        <v>0.608737672583828</v>
      </c>
      <c r="AK84" s="83">
        <f>AK83/AK75</f>
        <v>0.608737672583828</v>
      </c>
      <c r="AL84" s="83">
        <f>AL83/AL75</f>
        <v>0.608737672583829</v>
      </c>
      <c r="AM84" s="83">
        <f>AM83/AM75</f>
        <v>0.608737672583827</v>
      </c>
      <c r="AN84" s="83">
        <f>AN83/AN75</f>
        <v>0.608737672583828</v>
      </c>
      <c r="AO84" s="83">
        <f>AO83/AO75</f>
        <v>0.60873767258383</v>
      </c>
      <c r="AP84" s="83">
        <f>AP83/AP75</f>
        <v>0.608737672583828</v>
      </c>
      <c r="AQ84" s="83">
        <f>AQ83/AQ75</f>
        <v>0.608737672583829</v>
      </c>
      <c r="AR84" s="83">
        <f>AR83/AR75</f>
        <v>0.60873767258383</v>
      </c>
      <c r="AS84" s="83">
        <f>AS83/AS75</f>
        <v>0.608737672583828</v>
      </c>
      <c r="AT84" s="83">
        <f>AT83/AT75</f>
        <v>0.608737672583828</v>
      </c>
      <c r="AU84" s="83">
        <f>AU83/AU75</f>
        <v>0.608737672583828</v>
      </c>
      <c r="AV84" s="83">
        <f>AV83/AV75</f>
        <v>0.608737672583829</v>
      </c>
      <c r="AW84" s="83">
        <f>AW83/AW75</f>
        <v>0.608737672583828</v>
      </c>
      <c r="AX84" s="83">
        <f>AX83/AX75</f>
        <v>0.608737672583829</v>
      </c>
      <c r="AY84" s="83">
        <f>AY83/AY75</f>
        <v>0.608737672583828</v>
      </c>
      <c r="AZ84" s="83">
        <f>AZ83/AZ75</f>
        <v>0.608737672583829</v>
      </c>
      <c r="BA84" s="83">
        <f>BA83/BA75</f>
        <v>0.608737672583829</v>
      </c>
      <c r="BB84" s="84"/>
      <c r="BC84" t="s" s="80">
        <v>22</v>
      </c>
      <c r="BD84" s="85">
        <f>BD83/BD75</f>
        <v>0.594247100471911</v>
      </c>
      <c r="BE84" s="6"/>
      <c r="BF84" s="63"/>
    </row>
    <row r="85" ht="15.35" customHeight="1">
      <c r="A85" s="49"/>
      <c r="B85" s="75"/>
      <c r="C85" s="59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3"/>
    </row>
    <row r="86" ht="15.35" customHeight="1">
      <c r="A86" s="49"/>
      <c r="B86" s="75"/>
      <c r="C86" t="s" s="71">
        <v>76</v>
      </c>
      <c r="D86" s="76">
        <f>D26</f>
        <v>0</v>
      </c>
      <c r="E86" s="76">
        <f>E26</f>
        <v>0</v>
      </c>
      <c r="F86" s="76">
        <f>F26</f>
        <v>-10.35692167</v>
      </c>
      <c r="G86" s="76">
        <f>G26</f>
        <v>-9.89647617</v>
      </c>
      <c r="H86" s="76">
        <f>H26</f>
        <v>-9.4076314</v>
      </c>
      <c r="I86" s="76">
        <f>I26</f>
        <v>-8.88863576</v>
      </c>
      <c r="J86" s="76">
        <f>J26</f>
        <v>-8.3376296</v>
      </c>
      <c r="K86" s="76">
        <f>K26</f>
        <v>-7.75263858</v>
      </c>
      <c r="L86" s="76">
        <f>L26</f>
        <v>-7.1315666</v>
      </c>
      <c r="M86" s="76">
        <f>M26</f>
        <v>-6.47218826</v>
      </c>
      <c r="N86" s="76">
        <f>N26</f>
        <v>-5.7721409</v>
      </c>
      <c r="O86" s="76">
        <f>O26</f>
        <v>-5.02891616</v>
      </c>
      <c r="P86" s="76">
        <f>P26</f>
        <v>-4.23985094</v>
      </c>
      <c r="Q86" s="76">
        <f>Q26</f>
        <v>-3.4021179</v>
      </c>
      <c r="R86" s="76">
        <f>R26</f>
        <v>-2.51271532</v>
      </c>
      <c r="S86" s="76">
        <f>S26</f>
        <v>-1.56845634</v>
      </c>
      <c r="T86" s="76">
        <f>T26</f>
        <v>-0.56595753</v>
      </c>
      <c r="U86" s="76">
        <f>U26</f>
        <v>0</v>
      </c>
      <c r="V86" s="76">
        <f>V26</f>
        <v>0</v>
      </c>
      <c r="W86" s="76">
        <f>W26</f>
        <v>0</v>
      </c>
      <c r="X86" s="76">
        <f>X26</f>
        <v>0</v>
      </c>
      <c r="Y86" s="76">
        <f>Y26</f>
        <v>0</v>
      </c>
      <c r="Z86" s="76">
        <f>Z26</f>
        <v>0</v>
      </c>
      <c r="AA86" s="76">
        <f>AA26</f>
        <v>0</v>
      </c>
      <c r="AB86" s="76">
        <f>AB26</f>
        <v>0</v>
      </c>
      <c r="AC86" s="76">
        <f>AC26</f>
        <v>0</v>
      </c>
      <c r="AD86" s="76">
        <f>AD26</f>
        <v>0</v>
      </c>
      <c r="AE86" s="76">
        <f>AE26</f>
        <v>0</v>
      </c>
      <c r="AF86" s="76">
        <f>AF26</f>
        <v>0</v>
      </c>
      <c r="AG86" s="76">
        <f>AG26</f>
        <v>0</v>
      </c>
      <c r="AH86" s="76">
        <f>AH26</f>
        <v>0</v>
      </c>
      <c r="AI86" s="76">
        <f>AI26</f>
        <v>0</v>
      </c>
      <c r="AJ86" s="76">
        <f>AJ26</f>
        <v>0</v>
      </c>
      <c r="AK86" s="76">
        <f>AK26</f>
        <v>0</v>
      </c>
      <c r="AL86" s="76">
        <f>AL26</f>
        <v>0</v>
      </c>
      <c r="AM86" s="76">
        <f>AM26</f>
        <v>0</v>
      </c>
      <c r="AN86" s="76">
        <f>AN26</f>
        <v>0</v>
      </c>
      <c r="AO86" s="76">
        <f>AO26</f>
        <v>0</v>
      </c>
      <c r="AP86" s="76">
        <f>AP26</f>
        <v>0</v>
      </c>
      <c r="AQ86" s="76">
        <f>AQ26</f>
        <v>0</v>
      </c>
      <c r="AR86" s="76">
        <f>AR26</f>
        <v>0</v>
      </c>
      <c r="AS86" s="76">
        <f>AS26</f>
        <v>0</v>
      </c>
      <c r="AT86" s="76">
        <f>AT26</f>
        <v>0</v>
      </c>
      <c r="AU86" s="76">
        <f>AU26</f>
        <v>0</v>
      </c>
      <c r="AV86" s="76">
        <f>AV26</f>
        <v>0</v>
      </c>
      <c r="AW86" s="76">
        <f>AW26</f>
        <v>0</v>
      </c>
      <c r="AX86" s="76">
        <f>AX26</f>
        <v>0</v>
      </c>
      <c r="AY86" s="76">
        <f>AY26</f>
        <v>0</v>
      </c>
      <c r="AZ86" s="76">
        <f>AZ26</f>
        <v>0</v>
      </c>
      <c r="BA86" s="76">
        <f>BA26</f>
        <v>0</v>
      </c>
      <c r="BB86" s="37"/>
      <c r="BC86" t="s" s="27">
        <v>76</v>
      </c>
      <c r="BD86" s="73">
        <f>SUM(D86:BB86)</f>
        <v>-91.33384313000001</v>
      </c>
      <c r="BE86" s="74"/>
      <c r="BF86" s="63"/>
    </row>
    <row r="87" ht="15.35" customHeight="1">
      <c r="A87" s="86">
        <v>15</v>
      </c>
      <c r="B87" s="75"/>
      <c r="C87" t="s" s="71">
        <v>77</v>
      </c>
      <c r="D87" s="76">
        <f>($D$45)/($A$27)</f>
        <v>-4.66666666666667</v>
      </c>
      <c r="E87" s="76">
        <f>($D$45)/($A$27)+($E$45/$A$27)</f>
        <v>-8.213333333333329</v>
      </c>
      <c r="F87" s="76">
        <f>($D$45)/($A$27)+($E$45/$A$27)</f>
        <v>-8.213333333333329</v>
      </c>
      <c r="G87" s="76">
        <f>($D$45)/($A$27)+($E$45/$A$27)</f>
        <v>-8.213333333333329</v>
      </c>
      <c r="H87" s="76">
        <f>($D$45)/($A$27)+($E$45/$A$27)</f>
        <v>-8.213333333333329</v>
      </c>
      <c r="I87" s="76">
        <f>($D$45)/($A$27)+($E$45/$A$27)</f>
        <v>-8.213333333333329</v>
      </c>
      <c r="J87" s="76">
        <f>($D$45)/($A$27)+($E$45/$A$27)</f>
        <v>-8.213333333333329</v>
      </c>
      <c r="K87" s="76">
        <f>($D$45)/($A$27)+($E$45/$A$27)</f>
        <v>-8.213333333333329</v>
      </c>
      <c r="L87" s="76">
        <f>($D$45)/($A$27)+($E$45/$A$27)</f>
        <v>-8.213333333333329</v>
      </c>
      <c r="M87" s="76">
        <f>($D$45)/($A$27)+($E$45/$A$27)</f>
        <v>-8.213333333333329</v>
      </c>
      <c r="N87" s="76">
        <f>($D$45)/($A$27)+($E$45/$A$27)</f>
        <v>-8.213333333333329</v>
      </c>
      <c r="O87" s="76">
        <f>($D$45)/($A$27)+($E$45/$A$27)</f>
        <v>-8.213333333333329</v>
      </c>
      <c r="P87" s="76">
        <f>($D$45)/($A$27)+($E$45/$A$27)</f>
        <v>-8.213333333333329</v>
      </c>
      <c r="Q87" s="76">
        <f>($D$45)/($A$27)+($E$45/$A$27)</f>
        <v>-8.213333333333329</v>
      </c>
      <c r="R87" s="76">
        <f>($D$45)/($A$27)+($E$45/$A$27)</f>
        <v>-8.213333333333329</v>
      </c>
      <c r="S87" s="76">
        <f>($E$45)/($A$27)</f>
        <v>-3.54666666666667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1</v>
      </c>
      <c r="AD87" s="76">
        <v>2</v>
      </c>
      <c r="AE87" s="76">
        <v>3</v>
      </c>
      <c r="AF87" s="76">
        <v>4</v>
      </c>
      <c r="AG87" s="76">
        <v>5</v>
      </c>
      <c r="AH87" s="76">
        <v>6</v>
      </c>
      <c r="AI87" s="76">
        <v>7</v>
      </c>
      <c r="AJ87" s="76">
        <v>8</v>
      </c>
      <c r="AK87" s="76">
        <v>9</v>
      </c>
      <c r="AL87" s="76">
        <v>10</v>
      </c>
      <c r="AM87" s="76">
        <v>11</v>
      </c>
      <c r="AN87" s="76">
        <v>12</v>
      </c>
      <c r="AO87" s="76">
        <v>13</v>
      </c>
      <c r="AP87" s="76">
        <v>14</v>
      </c>
      <c r="AQ87" s="76">
        <v>15</v>
      </c>
      <c r="AR87" s="76">
        <v>16</v>
      </c>
      <c r="AS87" s="76">
        <v>17</v>
      </c>
      <c r="AT87" s="76">
        <v>18</v>
      </c>
      <c r="AU87" s="76">
        <v>19</v>
      </c>
      <c r="AV87" s="76">
        <v>20</v>
      </c>
      <c r="AW87" s="76">
        <v>21</v>
      </c>
      <c r="AX87" s="76">
        <v>22</v>
      </c>
      <c r="AY87" s="76">
        <v>23</v>
      </c>
      <c r="AZ87" s="76">
        <v>24</v>
      </c>
      <c r="BA87" s="76">
        <v>25</v>
      </c>
      <c r="BB87" s="37"/>
      <c r="BC87" t="s" s="27">
        <v>77</v>
      </c>
      <c r="BD87" s="73">
        <f>SUM(D87:BB87)</f>
        <v>201.8</v>
      </c>
      <c r="BE87" s="74"/>
      <c r="BF87" s="63"/>
    </row>
    <row r="88" ht="15.35" customHeight="1">
      <c r="A88" s="49"/>
      <c r="B88" s="75"/>
      <c r="C88" t="s" s="71">
        <v>23</v>
      </c>
      <c r="D88" s="76">
        <f>D83+D86+D87</f>
        <v>-111.266666666667</v>
      </c>
      <c r="E88" s="76">
        <f>E83+E86+E87</f>
        <v>-91.0773333333333</v>
      </c>
      <c r="F88" s="76">
        <f>F83+F86+F87</f>
        <v>24.5276009966667</v>
      </c>
      <c r="G88" s="76">
        <f>G83+G86+G87</f>
        <v>35.1146948166667</v>
      </c>
      <c r="H88" s="76">
        <f>H83+H86+H87</f>
        <v>46.4713632026667</v>
      </c>
      <c r="I88" s="76">
        <f>I83+I86+I87</f>
        <v>49.5540519601067</v>
      </c>
      <c r="J88" s="76">
        <f>J83+J86+J87</f>
        <v>52.7712989622443</v>
      </c>
      <c r="K88" s="76">
        <f>K83+K86+K87</f>
        <v>56.1291804580677</v>
      </c>
      <c r="L88" s="76">
        <f>L83+L86+L87</f>
        <v>59.6340585329237</v>
      </c>
      <c r="M88" s="76">
        <f>M83+M86+M87</f>
        <v>63.292595211574</v>
      </c>
      <c r="N88" s="76">
        <f>N83+N86+N87</f>
        <v>67.1117672437701</v>
      </c>
      <c r="O88" s="76">
        <f>O83+O86+O87</f>
        <v>71.0988816428542</v>
      </c>
      <c r="P88" s="76">
        <f>P83+P86+P87</f>
        <v>75.2615921083014</v>
      </c>
      <c r="Q88" s="76">
        <f>Q83+Q86+Q87</f>
        <v>79.607916203567</v>
      </c>
      <c r="R88" s="76">
        <f>R83+R86+R87</f>
        <v>84.1462534810437</v>
      </c>
      <c r="S88" s="76">
        <f>S83+S86+S87</f>
        <v>93.5520712130853</v>
      </c>
      <c r="T88" s="76">
        <f>T83+T86+T87</f>
        <v>102.047924458541</v>
      </c>
      <c r="U88" s="76">
        <f>U83+U86+U87</f>
        <v>106.718437268083</v>
      </c>
      <c r="V88" s="76">
        <f>V83+V86+V87</f>
        <v>110.987174758808</v>
      </c>
      <c r="W88" s="76">
        <f>W83+W86+W87</f>
        <v>115.426661749159</v>
      </c>
      <c r="X88" s="76">
        <f>X83+X86+X87</f>
        <v>120.043728219125</v>
      </c>
      <c r="Y88" s="76">
        <f>Y83+Y86+Y87</f>
        <v>124.845477347890</v>
      </c>
      <c r="Z88" s="76">
        <f>Z83+Z86+Z87</f>
        <v>129.839296441806</v>
      </c>
      <c r="AA88" s="76">
        <f>AA83+AA86+AA87</f>
        <v>135.032868299479</v>
      </c>
      <c r="AB88" s="76">
        <f>AB83+AB86+AB87</f>
        <v>140.434183031457</v>
      </c>
      <c r="AC88" s="76">
        <f>AC83+AC86+AC87</f>
        <v>147.051550352717</v>
      </c>
      <c r="AD88" s="76">
        <f>AD83+AD86+AD87</f>
        <v>153.893612366826</v>
      </c>
      <c r="AE88" s="76">
        <f>AE83+AE86+AE87</f>
        <v>160.969356861499</v>
      </c>
      <c r="AF88" s="76">
        <f>AF83+AF86+AF87</f>
        <v>168.288131135959</v>
      </c>
      <c r="AG88" s="76">
        <f>AG83+AG86+AG87</f>
        <v>175.859656381398</v>
      </c>
      <c r="AH88" s="76">
        <f>AH83+AH86+AH87</f>
        <v>183.694042636654</v>
      </c>
      <c r="AI88" s="76">
        <f>AI83+AI86+AI87</f>
        <v>191.801804342120</v>
      </c>
      <c r="AJ88" s="76">
        <f>AJ83+AJ86+AJ87</f>
        <v>200.193876515804</v>
      </c>
      <c r="AK88" s="76">
        <f>AK83+AK86+AK87</f>
        <v>208.881631576436</v>
      </c>
      <c r="AL88" s="76">
        <f>AL83+AL86+AL87</f>
        <v>217.876896839494</v>
      </c>
      <c r="AM88" s="76">
        <f>AM83+AM86+AM87</f>
        <v>227.191972713073</v>
      </c>
      <c r="AN88" s="76">
        <f>AN83+AN86+AN87</f>
        <v>236.839651621596</v>
      </c>
      <c r="AO88" s="76">
        <f>AO83+AO86+AO87</f>
        <v>246.833237686461</v>
      </c>
      <c r="AP88" s="76">
        <f>AP83+AP86+AP87</f>
        <v>257.186567193918</v>
      </c>
      <c r="AQ88" s="76">
        <f>AQ83+AQ86+AQ87</f>
        <v>267.914029881676</v>
      </c>
      <c r="AR88" s="76">
        <f>AR83+AR86+AR87</f>
        <v>279.030591076943</v>
      </c>
      <c r="AS88" s="76">
        <f>AS83+AS86+AS87</f>
        <v>290.551814720019</v>
      </c>
      <c r="AT88" s="76">
        <f>AT83+AT86+AT87</f>
        <v>302.493887308820</v>
      </c>
      <c r="AU88" s="76">
        <f>AU83+AU86+AU87</f>
        <v>314.873642801173</v>
      </c>
      <c r="AV88" s="76">
        <f>AV83+AV86+AV87</f>
        <v>327.708588513221</v>
      </c>
      <c r="AW88" s="76">
        <f>AW83+AW86+AW87</f>
        <v>341.016932053749</v>
      </c>
      <c r="AX88" s="76">
        <f>AX83+AX86+AX87</f>
        <v>354.8176093359</v>
      </c>
      <c r="AY88" s="76">
        <f>AY83+AY86+AY87</f>
        <v>369.130313709336</v>
      </c>
      <c r="AZ88" s="76">
        <f>AZ83+AZ86+AZ87</f>
        <v>383.975526257709</v>
      </c>
      <c r="BA88" s="76">
        <f>BA83+BA86+BA87</f>
        <v>399.374547308018</v>
      </c>
      <c r="BB88" s="37"/>
      <c r="BC88" t="s" s="27">
        <v>23</v>
      </c>
      <c r="BD88" s="73">
        <f>SUM(D88:BB88)</f>
        <v>8148.7545487984</v>
      </c>
      <c r="BE88" s="74"/>
      <c r="BF88" s="63"/>
    </row>
    <row r="89" ht="15.35" customHeight="1">
      <c r="A89" s="49"/>
      <c r="B89" s="75"/>
      <c r="C89" t="s" s="78">
        <v>24</v>
      </c>
      <c r="D89" s="82">
        <v>0</v>
      </c>
      <c r="E89" s="82">
        <v>0</v>
      </c>
      <c r="F89" s="83">
        <f>F88/F75</f>
        <v>0.314960359609564</v>
      </c>
      <c r="G89" s="83">
        <f>G88/G75</f>
        <v>0.385393034911817</v>
      </c>
      <c r="H89" s="83">
        <f>H88/H75</f>
        <v>0.441376844761156</v>
      </c>
      <c r="I89" s="83">
        <f>I88/I75</f>
        <v>0.45255353950859</v>
      </c>
      <c r="J89" s="83">
        <f>J88/J75</f>
        <v>0.463399156794554</v>
      </c>
      <c r="K89" s="83">
        <f>K88/K75</f>
        <v>0.473928489672429</v>
      </c>
      <c r="L89" s="83">
        <f>L88/L75</f>
        <v>0.484155805050247</v>
      </c>
      <c r="M89" s="83">
        <f>M88/M75</f>
        <v>0.4940948650668</v>
      </c>
      <c r="N89" s="83">
        <f>N88/N75</f>
        <v>0.503758947294089</v>
      </c>
      <c r="O89" s="83">
        <f>O88/O75</f>
        <v>0.513160864118575</v>
      </c>
      <c r="P89" s="83">
        <f>P88/P75</f>
        <v>0.522312981972705</v>
      </c>
      <c r="Q89" s="83">
        <f>Q88/Q75</f>
        <v>0.531227239144925</v>
      </c>
      <c r="R89" s="83">
        <f>R88/R75</f>
        <v>0.539915163312335</v>
      </c>
      <c r="S89" s="83">
        <f>S88/S75</f>
        <v>0.577179381110339</v>
      </c>
      <c r="T89" s="83">
        <f>T88/T75</f>
        <v>0.605380235335403</v>
      </c>
      <c r="U89" s="83">
        <f>U88/U75</f>
        <v>0.608737672583827</v>
      </c>
      <c r="V89" s="83">
        <f>V88/V75</f>
        <v>0.608737672583831</v>
      </c>
      <c r="W89" s="83">
        <f>W88/W75</f>
        <v>0.608737672583827</v>
      </c>
      <c r="X89" s="83">
        <f>X88/X75</f>
        <v>0.6087376725838261</v>
      </c>
      <c r="Y89" s="83">
        <f>Y88/Y75</f>
        <v>0.608737672583827</v>
      </c>
      <c r="Z89" s="83">
        <f>Z88/Z75</f>
        <v>0.6087376725838261</v>
      </c>
      <c r="AA89" s="83">
        <f>AA88/AA75</f>
        <v>0.608737672583829</v>
      </c>
      <c r="AB89" s="83">
        <f>AB88/AB75</f>
        <v>0.6087376725838251</v>
      </c>
      <c r="AC89" s="83">
        <f>AC88/AC75</f>
        <v>0.612905637053317</v>
      </c>
      <c r="AD89" s="83">
        <f>AD88/AD75</f>
        <v>0.616752988871307</v>
      </c>
      <c r="AE89" s="83">
        <f>AE88/AE75</f>
        <v>0.620298224921537</v>
      </c>
      <c r="AF89" s="83">
        <f>AF88/AF75</f>
        <v>0.623558893529608</v>
      </c>
      <c r="AG89" s="83">
        <f>AG88/AG75</f>
        <v>0.626551640066737</v>
      </c>
      <c r="AH89" s="83">
        <f>AH88/AH75</f>
        <v>0.6292922504487251</v>
      </c>
      <c r="AI89" s="83">
        <f>AI88/AI75</f>
        <v>0.631795692624577</v>
      </c>
      <c r="AJ89" s="83">
        <f>AJ88/AJ75</f>
        <v>0.6340761561450891</v>
      </c>
      <c r="AK89" s="83">
        <f>AK88/AK75</f>
        <v>0.636147089897691</v>
      </c>
      <c r="AL89" s="83">
        <f>AL88/AL75</f>
        <v>0.638021238090093</v>
      </c>
      <c r="AM89" s="83">
        <f>AM88/AM75</f>
        <v>0.639710674561607</v>
      </c>
      <c r="AN89" s="83">
        <f>AN88/AN75</f>
        <v>0.641226835497583</v>
      </c>
      <c r="AO89" s="83">
        <f>AO88/AO75</f>
        <v>0.642580550618992</v>
      </c>
      <c r="AP89" s="83">
        <f>AP88/AP75</f>
        <v>0.643782072916096</v>
      </c>
      <c r="AQ89" s="83">
        <f>AQ88/AQ75</f>
        <v>0.644841106992072</v>
      </c>
      <c r="AR89" s="83">
        <f>AR88/AR75</f>
        <v>0.6457668360794639</v>
      </c>
      <c r="AS89" s="83">
        <f>AS88/AS75</f>
        <v>0.6465679477897029</v>
      </c>
      <c r="AT89" s="83">
        <f>AT88/AT75</f>
        <v>0.647252658653159</v>
      </c>
      <c r="AU89" s="83">
        <f>AU88/AU75</f>
        <v>0.647828737504623</v>
      </c>
      <c r="AV89" s="83">
        <f>AV88/AV75</f>
        <v>0.64830352776682</v>
      </c>
      <c r="AW89" s="83">
        <f>AW88/AW75</f>
        <v>0.648683968682039</v>
      </c>
      <c r="AX89" s="83">
        <f>AX88/AX75</f>
        <v>0.648976615539903</v>
      </c>
      <c r="AY89" s="83">
        <f>AY88/AY75</f>
        <v>0.649187658947015</v>
      </c>
      <c r="AZ89" s="83">
        <f>AZ88/AZ75</f>
        <v>0.649322943182344</v>
      </c>
      <c r="BA89" s="83">
        <f>BA88/BA75</f>
        <v>0.649387983680098</v>
      </c>
      <c r="BB89" s="37"/>
      <c r="BC89" t="s" s="80">
        <v>24</v>
      </c>
      <c r="BD89" s="85">
        <f>BD88/BD75</f>
        <v>0.602413539671354</v>
      </c>
      <c r="BE89" s="74"/>
      <c r="BF89" s="63"/>
    </row>
    <row r="90" ht="15.35" customHeight="1">
      <c r="A90" s="49"/>
      <c r="B90" s="75"/>
      <c r="C90" s="59"/>
      <c r="D90" s="65"/>
      <c r="E90" s="65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5"/>
      <c r="BE90" s="74"/>
      <c r="BF90" s="63"/>
    </row>
    <row r="91" ht="15.35" customHeight="1">
      <c r="A91" s="77">
        <v>0.05</v>
      </c>
      <c r="B91" s="75"/>
      <c r="C91" t="s" s="71">
        <v>78</v>
      </c>
      <c r="D91" s="76">
        <v>0</v>
      </c>
      <c r="E91" s="76">
        <v>0</v>
      </c>
      <c r="F91" s="76">
        <f>-F75*$A$31</f>
        <v>-3.89376</v>
      </c>
      <c r="G91" s="76">
        <f>-G75*$A$31</f>
        <v>-4.5556992</v>
      </c>
      <c r="H91" s="76">
        <f>-H75*$A$31</f>
        <v>-5.26436352</v>
      </c>
      <c r="I91" s="76">
        <f>-I75*$A$31</f>
        <v>-5.4749380608</v>
      </c>
      <c r="J91" s="76">
        <f>-J75*$A$31</f>
        <v>-5.693935583232</v>
      </c>
      <c r="K91" s="76">
        <f>-K75*$A$31</f>
        <v>-5.9216930065613</v>
      </c>
      <c r="L91" s="76">
        <f>-L75*$A$31</f>
        <v>-6.15856072682375</v>
      </c>
      <c r="M91" s="76">
        <f>-M75*$A$31</f>
        <v>-6.4049031558967</v>
      </c>
      <c r="N91" s="76">
        <f>-N75*$A$31</f>
        <v>-6.66109928213255</v>
      </c>
      <c r="O91" s="76">
        <f>-O75*$A$31</f>
        <v>-6.92754325341785</v>
      </c>
      <c r="P91" s="76">
        <f>-P75*$A$31</f>
        <v>-7.20464498355455</v>
      </c>
      <c r="Q91" s="76">
        <f>-Q75*$A$31</f>
        <v>-7.49283078289675</v>
      </c>
      <c r="R91" s="76">
        <f>-R75*$A$31</f>
        <v>-7.79254401421265</v>
      </c>
      <c r="S91" s="76">
        <f>-S75*$A$31</f>
        <v>-8.10424577478115</v>
      </c>
      <c r="T91" s="76">
        <f>-T75*$A$31</f>
        <v>-8.428415605772351</v>
      </c>
      <c r="U91" s="76">
        <f>-U75*$A$31</f>
        <v>-8.76555223000325</v>
      </c>
      <c r="V91" s="76">
        <f>-V75*$A$31</f>
        <v>-9.11617431920345</v>
      </c>
      <c r="W91" s="76">
        <f>-W75*$A$31</f>
        <v>-9.48082129197155</v>
      </c>
      <c r="X91" s="76">
        <f>-X75*$A$31</f>
        <v>-9.8600541436504</v>
      </c>
      <c r="Y91" s="76">
        <f>-Y75*$A$31</f>
        <v>-10.2544563093964</v>
      </c>
      <c r="Z91" s="76">
        <f>-Z75*$A$31</f>
        <v>-10.6646345617723</v>
      </c>
      <c r="AA91" s="76">
        <f>-AA75*$A$31</f>
        <v>-11.0912199442432</v>
      </c>
      <c r="AB91" s="76">
        <f>-AB75*$A$31</f>
        <v>-11.5348687420129</v>
      </c>
      <c r="AC91" s="76">
        <f>-AC75*$A$31</f>
        <v>-11.9962634916935</v>
      </c>
      <c r="AD91" s="76">
        <f>-AD75*$A$31</f>
        <v>-12.4761140313613</v>
      </c>
      <c r="AE91" s="76">
        <f>-AE75*$A$31</f>
        <v>-12.9751585926157</v>
      </c>
      <c r="AF91" s="76">
        <f>-AF75*$A$31</f>
        <v>-13.4941649363204</v>
      </c>
      <c r="AG91" s="76">
        <f>-AG75*$A$31</f>
        <v>-14.0339315337732</v>
      </c>
      <c r="AH91" s="76">
        <f>-AH75*$A$31</f>
        <v>-14.5952887951241</v>
      </c>
      <c r="AI91" s="76">
        <f>-AI75*$A$31</f>
        <v>-15.1791003469291</v>
      </c>
      <c r="AJ91" s="76">
        <f>-AJ75*$A$31</f>
        <v>-15.7862643608062</v>
      </c>
      <c r="AK91" s="76">
        <f>-AK75*$A$31</f>
        <v>-16.4177149352385</v>
      </c>
      <c r="AL91" s="76">
        <f>-AL75*$A$31</f>
        <v>-17.074423532648</v>
      </c>
      <c r="AM91" s="76">
        <f>-AM75*$A$31</f>
        <v>-17.7574004739539</v>
      </c>
      <c r="AN91" s="76">
        <f>-AN75*$A$31</f>
        <v>-18.4676964929121</v>
      </c>
      <c r="AO91" s="76">
        <f>-AO75*$A$31</f>
        <v>-19.2064043526286</v>
      </c>
      <c r="AP91" s="76">
        <f>-AP75*$A$31</f>
        <v>-19.9746605267337</v>
      </c>
      <c r="AQ91" s="76">
        <f>-AQ75*$A$31</f>
        <v>-20.7736469478031</v>
      </c>
      <c r="AR91" s="76">
        <f>-AR75*$A$31</f>
        <v>-21.6045928257152</v>
      </c>
      <c r="AS91" s="76">
        <f>-AS75*$A$31</f>
        <v>-22.4687765387437</v>
      </c>
      <c r="AT91" s="76">
        <f>-AT75*$A$31</f>
        <v>-23.3675276002935</v>
      </c>
      <c r="AU91" s="76">
        <f>-AU75*$A$31</f>
        <v>-24.3022287043052</v>
      </c>
      <c r="AV91" s="76">
        <f>-AV75*$A$31</f>
        <v>-25.2743178524775</v>
      </c>
      <c r="AW91" s="76">
        <f>-AW75*$A$31</f>
        <v>-26.2852905665766</v>
      </c>
      <c r="AX91" s="76">
        <f>-AX75*$A$31</f>
        <v>-27.3367021892397</v>
      </c>
      <c r="AY91" s="76">
        <f>-AY75*$A$31</f>
        <v>-28.4301702768093</v>
      </c>
      <c r="AZ91" s="76">
        <f>-AZ75*$A$31</f>
        <v>-29.5673770878816</v>
      </c>
      <c r="BA91" s="76">
        <f>-BA75*$A$31</f>
        <v>-30.7500721713969</v>
      </c>
      <c r="BB91" s="76"/>
      <c r="BC91" t="s" s="27">
        <v>78</v>
      </c>
      <c r="BD91" s="73">
        <f>SUM(D91:BB91)</f>
        <v>-676.342247656316</v>
      </c>
      <c r="BE91" s="74"/>
      <c r="BF91" s="63"/>
    </row>
    <row r="92" ht="15.35" customHeight="1">
      <c r="A92" s="49"/>
      <c r="B92" s="75"/>
      <c r="C92" t="s" s="71">
        <v>79</v>
      </c>
      <c r="D92" s="76">
        <f>D32</f>
        <v>0</v>
      </c>
      <c r="E92" s="76">
        <f>E32</f>
        <v>0</v>
      </c>
      <c r="F92" s="76">
        <f>F32</f>
        <v>-7.46533454</v>
      </c>
      <c r="G92" s="76">
        <f>G32</f>
        <v>-7.92578003</v>
      </c>
      <c r="H92" s="76">
        <f>H32</f>
        <v>-8.4146248</v>
      </c>
      <c r="I92" s="76">
        <f>I32</f>
        <v>-8.933620449999999</v>
      </c>
      <c r="J92" s="76">
        <f>J32</f>
        <v>-9.484626609999999</v>
      </c>
      <c r="K92" s="76">
        <f>K32</f>
        <v>-10.06961763</v>
      </c>
      <c r="L92" s="76">
        <f>L32</f>
        <v>-10.69068961</v>
      </c>
      <c r="M92" s="76">
        <f>M32</f>
        <v>-11.35006795</v>
      </c>
      <c r="N92" s="76">
        <f>N32</f>
        <v>-12.05011531</v>
      </c>
      <c r="O92" s="76">
        <f>O32</f>
        <v>-12.79334005</v>
      </c>
      <c r="P92" s="76">
        <f>P32</f>
        <v>-13.58240527</v>
      </c>
      <c r="Q92" s="76">
        <f>Q32</f>
        <v>-14.42013831</v>
      </c>
      <c r="R92" s="76">
        <f>R32</f>
        <v>-15.30954089</v>
      </c>
      <c r="S92" s="76">
        <f>S32</f>
        <v>-16.25379987</v>
      </c>
      <c r="T92" s="76">
        <f>T32</f>
        <v>-17.25629868</v>
      </c>
      <c r="U92" s="76">
        <f>U32</f>
        <v>0</v>
      </c>
      <c r="V92" s="76">
        <f>V32</f>
        <v>0</v>
      </c>
      <c r="W92" s="76">
        <f>W32</f>
        <v>0</v>
      </c>
      <c r="X92" s="76">
        <f>X32</f>
        <v>0</v>
      </c>
      <c r="Y92" s="76">
        <f>Y32</f>
        <v>0</v>
      </c>
      <c r="Z92" s="76">
        <f>Z32</f>
        <v>0</v>
      </c>
      <c r="AA92" s="76">
        <f>AA32</f>
        <v>0</v>
      </c>
      <c r="AB92" s="76">
        <f>AB32</f>
        <v>0</v>
      </c>
      <c r="AC92" s="76">
        <f>AC32</f>
        <v>0</v>
      </c>
      <c r="AD92" s="76">
        <f>AD32</f>
        <v>0</v>
      </c>
      <c r="AE92" s="76">
        <f>AE32</f>
        <v>0</v>
      </c>
      <c r="AF92" s="76">
        <f>AF32</f>
        <v>0</v>
      </c>
      <c r="AG92" s="76">
        <f>AG32</f>
        <v>0</v>
      </c>
      <c r="AH92" s="76">
        <f>AH32</f>
        <v>0</v>
      </c>
      <c r="AI92" s="76">
        <f>AI32</f>
        <v>0</v>
      </c>
      <c r="AJ92" s="76">
        <f>AJ32</f>
        <v>0</v>
      </c>
      <c r="AK92" s="76">
        <f>AK32</f>
        <v>0</v>
      </c>
      <c r="AL92" s="76">
        <f>AL32</f>
        <v>0</v>
      </c>
      <c r="AM92" s="76">
        <f>AM32</f>
        <v>0</v>
      </c>
      <c r="AN92" s="76">
        <f>AN32</f>
        <v>0</v>
      </c>
      <c r="AO92" s="76">
        <f>AO32</f>
        <v>0</v>
      </c>
      <c r="AP92" s="76">
        <f>AP32</f>
        <v>0</v>
      </c>
      <c r="AQ92" s="76">
        <f>AQ32</f>
        <v>0</v>
      </c>
      <c r="AR92" s="76">
        <f>AR32</f>
        <v>0</v>
      </c>
      <c r="AS92" s="76">
        <f>AS32</f>
        <v>0</v>
      </c>
      <c r="AT92" s="76">
        <f>AT32</f>
        <v>0</v>
      </c>
      <c r="AU92" s="76">
        <f>AU32</f>
        <v>0</v>
      </c>
      <c r="AV92" s="76">
        <f>AV32</f>
        <v>0</v>
      </c>
      <c r="AW92" s="76">
        <f>AW32</f>
        <v>0</v>
      </c>
      <c r="AX92" s="76">
        <f>AX32</f>
        <v>0</v>
      </c>
      <c r="AY92" s="76">
        <f>AY32</f>
        <v>0</v>
      </c>
      <c r="AZ92" s="76">
        <f>AZ32</f>
        <v>0</v>
      </c>
      <c r="BA92" s="76">
        <f>BA32</f>
        <v>0</v>
      </c>
      <c r="BB92" s="76"/>
      <c r="BC92" t="s" s="27">
        <v>79</v>
      </c>
      <c r="BD92" s="73">
        <f>SUM(D92:BB92)</f>
        <v>-176</v>
      </c>
      <c r="BE92" s="74"/>
      <c r="BF92" s="63"/>
    </row>
    <row r="93" ht="15.35" customHeight="1">
      <c r="A93" s="49"/>
      <c r="B93" s="75"/>
      <c r="C93" t="s" s="71">
        <v>25</v>
      </c>
      <c r="D93" s="76">
        <f>D88+D91+D92</f>
        <v>-111.266666666667</v>
      </c>
      <c r="E93" s="76">
        <f>E88+E91+E92</f>
        <v>-91.0773333333333</v>
      </c>
      <c r="F93" s="76">
        <f>F88+F91+F92</f>
        <v>13.1685064566667</v>
      </c>
      <c r="G93" s="76">
        <f>G88+G91+G92</f>
        <v>22.6332155866667</v>
      </c>
      <c r="H93" s="76">
        <f>H88+H91+H92</f>
        <v>32.7923748826667</v>
      </c>
      <c r="I93" s="76">
        <f>I88+I91+I92</f>
        <v>35.1454934493067</v>
      </c>
      <c r="J93" s="76">
        <f>J88+J91+J92</f>
        <v>37.5927367690123</v>
      </c>
      <c r="K93" s="76">
        <f>K88+K91+K92</f>
        <v>40.1378698215064</v>
      </c>
      <c r="L93" s="76">
        <f>L88+L91+L92</f>
        <v>42.7848081961</v>
      </c>
      <c r="M93" s="76">
        <f>M88+M91+M92</f>
        <v>45.5376241056773</v>
      </c>
      <c r="N93" s="76">
        <f>N88+N91+N92</f>
        <v>48.4005526516376</v>
      </c>
      <c r="O93" s="76">
        <f>O88+O91+O92</f>
        <v>51.3779983394364</v>
      </c>
      <c r="P93" s="76">
        <f>P88+P91+P92</f>
        <v>54.4745418547469</v>
      </c>
      <c r="Q93" s="76">
        <f>Q88+Q91+Q92</f>
        <v>57.6949471106703</v>
      </c>
      <c r="R93" s="76">
        <f>R88+R91+R92</f>
        <v>61.0441685768311</v>
      </c>
      <c r="S93" s="76">
        <f>S88+S91+S92</f>
        <v>69.1940255683042</v>
      </c>
      <c r="T93" s="76">
        <f>T88+T91+T92</f>
        <v>76.3632101727687</v>
      </c>
      <c r="U93" s="76">
        <f>U88+U91+U92</f>
        <v>97.9528850380798</v>
      </c>
      <c r="V93" s="76">
        <f>V88+V91+V92</f>
        <v>101.871000439605</v>
      </c>
      <c r="W93" s="76">
        <f>W88+W91+W92</f>
        <v>105.945840457187</v>
      </c>
      <c r="X93" s="76">
        <f>X88+X91+X92</f>
        <v>110.183674075475</v>
      </c>
      <c r="Y93" s="76">
        <f>Y88+Y91+Y92</f>
        <v>114.591021038494</v>
      </c>
      <c r="Z93" s="76">
        <f>Z88+Z91+Z92</f>
        <v>119.174661880034</v>
      </c>
      <c r="AA93" s="76">
        <f>AA88+AA91+AA92</f>
        <v>123.941648355236</v>
      </c>
      <c r="AB93" s="76">
        <f>AB88+AB91+AB92</f>
        <v>128.899314289444</v>
      </c>
      <c r="AC93" s="76">
        <f>AC88+AC91+AC92</f>
        <v>135.055286861024</v>
      </c>
      <c r="AD93" s="76">
        <f>AD88+AD91+AD92</f>
        <v>141.417498335465</v>
      </c>
      <c r="AE93" s="76">
        <f>AE88+AE91+AE92</f>
        <v>147.994198268883</v>
      </c>
      <c r="AF93" s="76">
        <f>AF88+AF91+AF92</f>
        <v>154.793966199639</v>
      </c>
      <c r="AG93" s="76">
        <f>AG88+AG91+AG92</f>
        <v>161.825724847625</v>
      </c>
      <c r="AH93" s="76">
        <f>AH88+AH91+AH92</f>
        <v>169.098753841530</v>
      </c>
      <c r="AI93" s="76">
        <f>AI88+AI91+AI92</f>
        <v>176.622703995191</v>
      </c>
      <c r="AJ93" s="76">
        <f>AJ88+AJ91+AJ92</f>
        <v>184.407612154998</v>
      </c>
      <c r="AK93" s="76">
        <f>AK88+AK91+AK92</f>
        <v>192.463916641198</v>
      </c>
      <c r="AL93" s="76">
        <f>AL88+AL91+AL92</f>
        <v>200.802473306846</v>
      </c>
      <c r="AM93" s="76">
        <f>AM88+AM91+AM92</f>
        <v>209.434572239119</v>
      </c>
      <c r="AN93" s="76">
        <f>AN88+AN91+AN92</f>
        <v>218.371955128684</v>
      </c>
      <c r="AO93" s="76">
        <f>AO88+AO91+AO92</f>
        <v>227.626833333832</v>
      </c>
      <c r="AP93" s="76">
        <f>AP88+AP91+AP92</f>
        <v>237.211906667184</v>
      </c>
      <c r="AQ93" s="76">
        <f>AQ88+AQ91+AQ92</f>
        <v>247.140382933873</v>
      </c>
      <c r="AR93" s="76">
        <f>AR88+AR91+AR92</f>
        <v>257.425998251228</v>
      </c>
      <c r="AS93" s="76">
        <f>AS88+AS91+AS92</f>
        <v>268.083038181275</v>
      </c>
      <c r="AT93" s="76">
        <f>AT88+AT91+AT92</f>
        <v>279.126359708527</v>
      </c>
      <c r="AU93" s="76">
        <f>AU88+AU91+AU92</f>
        <v>290.571414096868</v>
      </c>
      <c r="AV93" s="76">
        <f>AV88+AV91+AV92</f>
        <v>302.434270660744</v>
      </c>
      <c r="AW93" s="76">
        <f>AW88+AW91+AW92</f>
        <v>314.731641487172</v>
      </c>
      <c r="AX93" s="76">
        <f>AX88+AX91+AX92</f>
        <v>327.480907146660</v>
      </c>
      <c r="AY93" s="76">
        <f>AY88+AY91+AY92</f>
        <v>340.700143432527</v>
      </c>
      <c r="AZ93" s="76">
        <f>AZ88+AZ91+AZ92</f>
        <v>354.408149169827</v>
      </c>
      <c r="BA93" s="76">
        <f>BA88+BA91+BA92</f>
        <v>368.624475136621</v>
      </c>
      <c r="BB93" s="76"/>
      <c r="BC93" t="s" s="27">
        <v>25</v>
      </c>
      <c r="BD93" s="73">
        <f>SUM(D93:BB93)</f>
        <v>7296.412301142090</v>
      </c>
      <c r="BE93" s="74"/>
      <c r="BF93" s="63"/>
    </row>
    <row r="94" ht="15.35" customHeight="1">
      <c r="A94" s="49"/>
      <c r="B94" s="75"/>
      <c r="C94" t="s" s="78">
        <v>26</v>
      </c>
      <c r="D94" s="82">
        <v>0</v>
      </c>
      <c r="E94" s="82">
        <v>0</v>
      </c>
      <c r="F94" s="83">
        <f>F93/F75</f>
        <v>0.169097561953827</v>
      </c>
      <c r="G94" s="83">
        <f>G93/G75</f>
        <v>0.248405509155068</v>
      </c>
      <c r="H94" s="83">
        <f>H93/H75</f>
        <v>0.311456216483571</v>
      </c>
      <c r="I94" s="83">
        <f>I93/I75</f>
        <v>0.320967041626871</v>
      </c>
      <c r="J94" s="83">
        <f>J93/J75</f>
        <v>0.330112065894446</v>
      </c>
      <c r="K94" s="83">
        <f>K93/K75</f>
        <v>0.338905358459424</v>
      </c>
      <c r="L94" s="83">
        <f>L93/L75</f>
        <v>0.347360447464209</v>
      </c>
      <c r="M94" s="83">
        <f>M93/M75</f>
        <v>0.35549034073804</v>
      </c>
      <c r="N94" s="83">
        <f>N93/N75</f>
        <v>0.363307545809032</v>
      </c>
      <c r="O94" s="83">
        <f>O93/O75</f>
        <v>0.370824089146524</v>
      </c>
      <c r="P94" s="83">
        <f>P93/P75</f>
        <v>0.378051534663342</v>
      </c>
      <c r="Q94" s="83">
        <f>Q93/Q75</f>
        <v>0.385001001506438</v>
      </c>
      <c r="R94" s="83">
        <f>R93/R75</f>
        <v>0.391683181163263</v>
      </c>
      <c r="S94" s="83">
        <f>S93/S75</f>
        <v>0.426899846643488</v>
      </c>
      <c r="T94" s="83">
        <f>T93/T75</f>
        <v>0.453010469253972</v>
      </c>
      <c r="U94" s="83">
        <f>U93/U75</f>
        <v>0.558737672583827</v>
      </c>
      <c r="V94" s="83">
        <f>V93/V75</f>
        <v>0.558737672583834</v>
      </c>
      <c r="W94" s="83">
        <f>W93/W75</f>
        <v>0.558737672583824</v>
      </c>
      <c r="X94" s="83">
        <f>X93/X75</f>
        <v>0.558737672583828</v>
      </c>
      <c r="Y94" s="83">
        <f>Y93/Y75</f>
        <v>0.558737672583828</v>
      </c>
      <c r="Z94" s="83">
        <f>Z93/Z75</f>
        <v>0.558737672583827</v>
      </c>
      <c r="AA94" s="83">
        <f>AA93/AA75</f>
        <v>0.55873767258383</v>
      </c>
      <c r="AB94" s="83">
        <f>AB93/AB75</f>
        <v>0.558737672583825</v>
      </c>
      <c r="AC94" s="83">
        <f>AC93/AC75</f>
        <v>0.562905637053319</v>
      </c>
      <c r="AD94" s="83">
        <f>AD93/AD75</f>
        <v>0.566752988871308</v>
      </c>
      <c r="AE94" s="83">
        <f>AE93/AE75</f>
        <v>0.570298224921536</v>
      </c>
      <c r="AF94" s="83">
        <f>AF93/AF75</f>
        <v>0.573558893529609</v>
      </c>
      <c r="AG94" s="83">
        <f>AG93/AG75</f>
        <v>0.576551640066738</v>
      </c>
      <c r="AH94" s="83">
        <f>AH93/AH75</f>
        <v>0.579292250448725</v>
      </c>
      <c r="AI94" s="83">
        <f>AI93/AI75</f>
        <v>0.581795692624577</v>
      </c>
      <c r="AJ94" s="83">
        <f>AJ93/AJ75</f>
        <v>0.584076156145089</v>
      </c>
      <c r="AK94" s="83">
        <f>AK93/AK75</f>
        <v>0.586147089897692</v>
      </c>
      <c r="AL94" s="83">
        <f>AL93/AL75</f>
        <v>0.588021238090093</v>
      </c>
      <c r="AM94" s="83">
        <f>AM93/AM75</f>
        <v>0.589710674561607</v>
      </c>
      <c r="AN94" s="83">
        <f>AN93/AN75</f>
        <v>0.591226835497583</v>
      </c>
      <c r="AO94" s="83">
        <f>AO93/AO75</f>
        <v>0.59258055061899</v>
      </c>
      <c r="AP94" s="83">
        <f>AP93/AP75</f>
        <v>0.593782072916095</v>
      </c>
      <c r="AQ94" s="83">
        <f>AQ93/AQ75</f>
        <v>0.594841106992072</v>
      </c>
      <c r="AR94" s="83">
        <f>AR93/AR75</f>
        <v>0.595766836079464</v>
      </c>
      <c r="AS94" s="83">
        <f>AS93/AS75</f>
        <v>0.596567947789703</v>
      </c>
      <c r="AT94" s="83">
        <f>AT93/AT75</f>
        <v>0.59725265865316</v>
      </c>
      <c r="AU94" s="83">
        <f>AU93/AU75</f>
        <v>0.597828737504624</v>
      </c>
      <c r="AV94" s="83">
        <f>AV93/AV75</f>
        <v>0.5983035277668211</v>
      </c>
      <c r="AW94" s="83">
        <f>AW93/AW75</f>
        <v>0.598683968682039</v>
      </c>
      <c r="AX94" s="83">
        <f>AX93/AX75</f>
        <v>0.598976615539902</v>
      </c>
      <c r="AY94" s="83">
        <f>AY93/AY75</f>
        <v>0.599187658947015</v>
      </c>
      <c r="AZ94" s="83">
        <f>AZ93/AZ75</f>
        <v>0.599322943182343</v>
      </c>
      <c r="BA94" s="83">
        <f>BA93/BA75</f>
        <v>0.599387983680098</v>
      </c>
      <c r="BB94" s="83"/>
      <c r="BC94" t="s" s="80">
        <v>26</v>
      </c>
      <c r="BD94" s="85">
        <f>BD93/BD75</f>
        <v>0.539402375529983</v>
      </c>
      <c r="BE94" s="74"/>
      <c r="BF94" s="63"/>
    </row>
    <row r="95" ht="15.35" customHeight="1">
      <c r="A95" s="49"/>
      <c r="B95" s="75"/>
      <c r="C95" s="5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3"/>
    </row>
    <row r="96" ht="15.35" customHeight="1">
      <c r="A96" s="49"/>
      <c r="B96" s="75"/>
      <c r="C96" t="s" s="71">
        <v>27</v>
      </c>
      <c r="D96" s="76">
        <f>D93-D87</f>
        <v>-106.6</v>
      </c>
      <c r="E96" s="76">
        <f>E93-E87</f>
        <v>-82.864</v>
      </c>
      <c r="F96" s="76">
        <f>F93-F87</f>
        <v>21.38183979</v>
      </c>
      <c r="G96" s="76">
        <f>G93-G87</f>
        <v>30.84654892</v>
      </c>
      <c r="H96" s="76">
        <f>H93-H87</f>
        <v>41.005708216</v>
      </c>
      <c r="I96" s="76">
        <f>I93-I87</f>
        <v>43.358826782640</v>
      </c>
      <c r="J96" s="76">
        <f>J93-J87</f>
        <v>45.8060701023456</v>
      </c>
      <c r="K96" s="76">
        <f>K93-K87</f>
        <v>48.3512031548397</v>
      </c>
      <c r="L96" s="76">
        <f>L93-L87</f>
        <v>50.9981415294333</v>
      </c>
      <c r="M96" s="76">
        <f>M93-M87</f>
        <v>53.7509574390106</v>
      </c>
      <c r="N96" s="76">
        <f>N93-N87</f>
        <v>56.6138859849709</v>
      </c>
      <c r="O96" s="76">
        <f>O93-O87</f>
        <v>59.5913316727697</v>
      </c>
      <c r="P96" s="76">
        <f>P93-P87</f>
        <v>62.6878751880802</v>
      </c>
      <c r="Q96" s="76">
        <f>Q93-Q87</f>
        <v>65.90828044400359</v>
      </c>
      <c r="R96" s="76">
        <f>R93-R87</f>
        <v>69.25750191016439</v>
      </c>
      <c r="S96" s="76">
        <f>S93-S87</f>
        <v>72.74069223497089</v>
      </c>
      <c r="T96" s="76">
        <f>T93-T87</f>
        <v>76.3632101727687</v>
      </c>
      <c r="U96" s="76">
        <f>U93-U87</f>
        <v>97.9528850380798</v>
      </c>
      <c r="V96" s="76">
        <f>V93-V87</f>
        <v>101.871000439605</v>
      </c>
      <c r="W96" s="76">
        <f>W93-W87</f>
        <v>105.945840457187</v>
      </c>
      <c r="X96" s="76">
        <f>X93-X87</f>
        <v>110.183674075475</v>
      </c>
      <c r="Y96" s="76">
        <f>Y93-Y87</f>
        <v>114.591021038494</v>
      </c>
      <c r="Z96" s="76">
        <f>Z93-Z87</f>
        <v>119.174661880034</v>
      </c>
      <c r="AA96" s="76">
        <f>AA93-AA87</f>
        <v>123.941648355236</v>
      </c>
      <c r="AB96" s="76">
        <f>AB93-AB87</f>
        <v>128.899314289444</v>
      </c>
      <c r="AC96" s="76">
        <f>AC93-AC87</f>
        <v>134.055286861024</v>
      </c>
      <c r="AD96" s="76">
        <f>AD93-AD87</f>
        <v>139.417498335465</v>
      </c>
      <c r="AE96" s="76">
        <f>AE93-AE87</f>
        <v>144.994198268883</v>
      </c>
      <c r="AF96" s="76">
        <f>AF93-AF87</f>
        <v>150.793966199639</v>
      </c>
      <c r="AG96" s="76">
        <f>AG93-AG87</f>
        <v>156.825724847625</v>
      </c>
      <c r="AH96" s="76">
        <f>AH93-AH87</f>
        <v>163.098753841530</v>
      </c>
      <c r="AI96" s="76">
        <f>AI93-AI87</f>
        <v>169.622703995191</v>
      </c>
      <c r="AJ96" s="76">
        <f>AJ93-AJ87</f>
        <v>176.407612154998</v>
      </c>
      <c r="AK96" s="76">
        <f>AK93-AK87</f>
        <v>183.463916641198</v>
      </c>
      <c r="AL96" s="76">
        <f>AL93-AL87</f>
        <v>190.802473306846</v>
      </c>
      <c r="AM96" s="76">
        <f>AM93-AM87</f>
        <v>198.434572239119</v>
      </c>
      <c r="AN96" s="76">
        <f>AN93-AN87</f>
        <v>206.371955128684</v>
      </c>
      <c r="AO96" s="76">
        <f>AO93-AO87</f>
        <v>214.626833333832</v>
      </c>
      <c r="AP96" s="76">
        <f>AP93-AP87</f>
        <v>223.211906667184</v>
      </c>
      <c r="AQ96" s="76">
        <f>AQ93-AQ87</f>
        <v>232.140382933873</v>
      </c>
      <c r="AR96" s="76">
        <f>AR93-AR87</f>
        <v>241.425998251228</v>
      </c>
      <c r="AS96" s="76">
        <f>AS93-AS87</f>
        <v>251.083038181275</v>
      </c>
      <c r="AT96" s="76">
        <f>AT93-AT87</f>
        <v>261.126359708527</v>
      </c>
      <c r="AU96" s="76">
        <f>AU93-AU87</f>
        <v>271.571414096868</v>
      </c>
      <c r="AV96" s="76">
        <f>AV93-AV87</f>
        <v>282.434270660744</v>
      </c>
      <c r="AW96" s="76">
        <f>AW93-AW87</f>
        <v>293.731641487172</v>
      </c>
      <c r="AX96" s="76">
        <f>AX93-AX87</f>
        <v>305.480907146660</v>
      </c>
      <c r="AY96" s="76">
        <f>AY93-AY87</f>
        <v>317.700143432527</v>
      </c>
      <c r="AZ96" s="76">
        <f>AZ93-AZ87</f>
        <v>330.408149169827</v>
      </c>
      <c r="BA96" s="76">
        <f>BA93-BA87</f>
        <v>343.624475136621</v>
      </c>
      <c r="BB96" s="76"/>
      <c r="BC96" t="s" s="27">
        <v>27</v>
      </c>
      <c r="BD96" s="73">
        <f>SUM(D96:BB96)</f>
        <v>7094.612301142090</v>
      </c>
      <c r="BE96" s="6"/>
      <c r="BF96" s="63"/>
    </row>
    <row r="97" ht="17" customHeight="1">
      <c r="A97" s="49"/>
      <c r="B97" s="87"/>
      <c r="C97" t="s" s="78">
        <v>28</v>
      </c>
      <c r="D97" s="82">
        <v>0</v>
      </c>
      <c r="E97" s="82">
        <v>0</v>
      </c>
      <c r="F97" s="82">
        <f>F96/F75</f>
        <v>0.274565455883259</v>
      </c>
      <c r="G97" s="82">
        <f>G96/G75</f>
        <v>0.338549008240052</v>
      </c>
      <c r="H97" s="82">
        <f>H96/H75</f>
        <v>0.389465013768654</v>
      </c>
      <c r="I97" s="82">
        <f>I96/I75</f>
        <v>0.395975500554835</v>
      </c>
      <c r="J97" s="82">
        <f>J96/J75</f>
        <v>0.402235584094412</v>
      </c>
      <c r="K97" s="82">
        <f>K96/K75</f>
        <v>0.40825489519016</v>
      </c>
      <c r="L97" s="82">
        <f>L96/L75</f>
        <v>0.414042694320686</v>
      </c>
      <c r="M97" s="82">
        <f>M96/M75</f>
        <v>0.419607885792345</v>
      </c>
      <c r="N97" s="82">
        <f>N96/N75</f>
        <v>0.424959031438171</v>
      </c>
      <c r="O97" s="82">
        <f>O96/O75</f>
        <v>0.430104363789927</v>
      </c>
      <c r="P97" s="82">
        <f>P96/P75</f>
        <v>0.435051798743537</v>
      </c>
      <c r="Q97" s="82">
        <f>Q96/Q75</f>
        <v>0.439808947737395</v>
      </c>
      <c r="R97" s="82">
        <f>R96/R75</f>
        <v>0.44438312946226</v>
      </c>
      <c r="S97" s="82">
        <f>S96/S75</f>
        <v>0.448781381120782</v>
      </c>
      <c r="T97" s="82">
        <f>T96/T75</f>
        <v>0.453010469253972</v>
      </c>
      <c r="U97" s="82">
        <f>U96/U75</f>
        <v>0.558737672583827</v>
      </c>
      <c r="V97" s="82">
        <f>V96/V75</f>
        <v>0.558737672583834</v>
      </c>
      <c r="W97" s="82">
        <f>W96/W75</f>
        <v>0.558737672583824</v>
      </c>
      <c r="X97" s="82">
        <f>X96/X75</f>
        <v>0.558737672583828</v>
      </c>
      <c r="Y97" s="82">
        <f>Y96/Y75</f>
        <v>0.558737672583828</v>
      </c>
      <c r="Z97" s="82">
        <f>Z96/Z75</f>
        <v>0.558737672583827</v>
      </c>
      <c r="AA97" s="82">
        <f>AA96/AA75</f>
        <v>0.55873767258383</v>
      </c>
      <c r="AB97" s="82">
        <f>AB96/AB75</f>
        <v>0.558737672583825</v>
      </c>
      <c r="AC97" s="82">
        <f>AC96/AC75</f>
        <v>0.55873767258383</v>
      </c>
      <c r="AD97" s="82">
        <f>AD96/AD75</f>
        <v>0.55873767258383</v>
      </c>
      <c r="AE97" s="82">
        <f>AE96/AE75</f>
        <v>0.558737672583828</v>
      </c>
      <c r="AF97" s="82">
        <f>AF96/AF75</f>
        <v>0.558737672583829</v>
      </c>
      <c r="AG97" s="82">
        <f>AG96/AG75</f>
        <v>0.558737672583829</v>
      </c>
      <c r="AH97" s="82">
        <f>AH96/AH75</f>
        <v>0.558737672583831</v>
      </c>
      <c r="AI97" s="82">
        <f>AI96/AI75</f>
        <v>0.55873767258383</v>
      </c>
      <c r="AJ97" s="82">
        <f>AJ96/AJ75</f>
        <v>0.558737672583829</v>
      </c>
      <c r="AK97" s="82">
        <f>AK96/AK75</f>
        <v>0.558737672583829</v>
      </c>
      <c r="AL97" s="82">
        <f>AL96/AL75</f>
        <v>0.558737672583829</v>
      </c>
      <c r="AM97" s="82">
        <f>AM96/AM75</f>
        <v>0.558737672583827</v>
      </c>
      <c r="AN97" s="82">
        <f>AN96/AN75</f>
        <v>0.558737672583828</v>
      </c>
      <c r="AO97" s="82">
        <f>AO96/AO75</f>
        <v>0.558737672583829</v>
      </c>
      <c r="AP97" s="82">
        <f>AP96/AP75</f>
        <v>0.558737672583827</v>
      </c>
      <c r="AQ97" s="82">
        <f>AQ96/AQ75</f>
        <v>0.55873767258383</v>
      </c>
      <c r="AR97" s="82">
        <f>AR96/AR75</f>
        <v>0.55873767258383</v>
      </c>
      <c r="AS97" s="82">
        <f>AS96/AS75</f>
        <v>0.558737672583827</v>
      </c>
      <c r="AT97" s="82">
        <f>AT96/AT75</f>
        <v>0.558737672583829</v>
      </c>
      <c r="AU97" s="82">
        <f>AU96/AU75</f>
        <v>0.558737672583829</v>
      </c>
      <c r="AV97" s="82">
        <f>AV96/AV75</f>
        <v>0.55873767258383</v>
      </c>
      <c r="AW97" s="82">
        <f>AW96/AW75</f>
        <v>0.558737672583827</v>
      </c>
      <c r="AX97" s="82">
        <f>AX96/AX75</f>
        <v>0.558737672583828</v>
      </c>
      <c r="AY97" s="82">
        <f>AY96/AY75</f>
        <v>0.558737672583829</v>
      </c>
      <c r="AZ97" s="82">
        <f>AZ96/AZ75</f>
        <v>0.558737672583828</v>
      </c>
      <c r="BA97" s="82">
        <f>BA96/BA75</f>
        <v>0.558737672583829</v>
      </c>
      <c r="BB97" s="82"/>
      <c r="BC97" t="s" s="80">
        <v>28</v>
      </c>
      <c r="BD97" s="85">
        <f>BD96/BD75</f>
        <v>0.5244838930087981</v>
      </c>
      <c r="BE97" s="6"/>
      <c r="BF97" s="63"/>
    </row>
    <row r="98" ht="17" customHeight="1">
      <c r="A98" s="49"/>
      <c r="B98" s="88"/>
      <c r="C98" s="6"/>
      <c r="D98" s="89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3"/>
    </row>
    <row r="99" ht="15.85" customHeight="1">
      <c r="A99" s="49"/>
      <c r="B99" t="s" s="90">
        <v>80</v>
      </c>
      <c r="C99" t="s" s="91">
        <v>81</v>
      </c>
      <c r="D99" s="92">
        <f>-D82-D81</f>
        <v>6.6</v>
      </c>
      <c r="E99" s="92">
        <f>-E82-E81</f>
        <v>6.864</v>
      </c>
      <c r="F99" s="92">
        <f>-F82-F81</f>
        <v>21.53856</v>
      </c>
      <c r="G99" s="92">
        <f>-G82-G81</f>
        <v>22.4001024</v>
      </c>
      <c r="H99" s="92">
        <f>-H82-H81</f>
        <v>23.296106496</v>
      </c>
      <c r="I99" s="92">
        <f>-I82-I81</f>
        <v>24.227950755840</v>
      </c>
      <c r="J99" s="92">
        <f>-J82-J81</f>
        <v>25.1970687860736</v>
      </c>
      <c r="K99" s="92">
        <f>-K82-K81</f>
        <v>26.2049515375165</v>
      </c>
      <c r="L99" s="92">
        <f>-L82-L81</f>
        <v>27.2531495990172</v>
      </c>
      <c r="M99" s="92">
        <f>-M82-M81</f>
        <v>28.3432755829779</v>
      </c>
      <c r="N99" s="92">
        <f>-N82-N81</f>
        <v>29.477006606297</v>
      </c>
      <c r="O99" s="92">
        <f>-O82-O81</f>
        <v>30.6560868705488</v>
      </c>
      <c r="P99" s="92">
        <f>-P82-P81</f>
        <v>31.8823303453708</v>
      </c>
      <c r="Q99" s="92">
        <f>-Q82-Q81</f>
        <v>33.1576235591857</v>
      </c>
      <c r="R99" s="92">
        <f>-R82-R81</f>
        <v>34.4839285015531</v>
      </c>
      <c r="S99" s="92">
        <f>-S82-S81</f>
        <v>35.8632856416152</v>
      </c>
      <c r="T99" s="92">
        <f>-T82-T81</f>
        <v>37.2978170672798</v>
      </c>
      <c r="U99" s="92">
        <f>-U82-U81</f>
        <v>38.789729749971</v>
      </c>
      <c r="V99" s="92">
        <f>-V82-V81</f>
        <v>40.3413189399699</v>
      </c>
      <c r="W99" s="92">
        <f>-W82-W81</f>
        <v>41.9549716975687</v>
      </c>
      <c r="X99" s="92">
        <f>-X82-X81</f>
        <v>43.6331705654714</v>
      </c>
      <c r="Y99" s="92">
        <f>-Y82-Y81</f>
        <v>45.3784973880902</v>
      </c>
      <c r="Z99" s="92">
        <f>-Z82-Z81</f>
        <v>47.1936372836139</v>
      </c>
      <c r="AA99" s="92">
        <f>-AA82-AA81</f>
        <v>49.0813827749585</v>
      </c>
      <c r="AB99" s="92">
        <f>-AB82-AB81</f>
        <v>51.0446380859568</v>
      </c>
      <c r="AC99" s="92">
        <f>-AC82-AC81</f>
        <v>53.0864236093951</v>
      </c>
      <c r="AD99" s="92">
        <f>-AD82-AD81</f>
        <v>55.2098805537709</v>
      </c>
      <c r="AE99" s="92">
        <f>-AE82-AE81</f>
        <v>57.4182757759218</v>
      </c>
      <c r="AF99" s="92">
        <f>-AF82-AF81</f>
        <v>59.7150068069587</v>
      </c>
      <c r="AG99" s="92">
        <f>-AG82-AG81</f>
        <v>62.103607079237</v>
      </c>
      <c r="AH99" s="92">
        <f>-AH82-AH81</f>
        <v>64.58775136240649</v>
      </c>
      <c r="AI99" s="92">
        <f>-AI82-AI81</f>
        <v>67.17126141690279</v>
      </c>
      <c r="AJ99" s="92">
        <f>-AJ82-AJ81</f>
        <v>69.85811187357901</v>
      </c>
      <c r="AK99" s="92">
        <f>-AK82-AK81</f>
        <v>72.6524363485222</v>
      </c>
      <c r="AL99" s="92">
        <f>-AL82-AL81</f>
        <v>75.5585338024631</v>
      </c>
      <c r="AM99" s="92">
        <f>-AM82-AM81</f>
        <v>78.5808751545616</v>
      </c>
      <c r="AN99" s="92">
        <f>-AN82-AN81</f>
        <v>81.7241101607441</v>
      </c>
      <c r="AO99" s="92">
        <f>-AO82-AO81</f>
        <v>84.99307456717381</v>
      </c>
      <c r="AP99" s="92">
        <f>-AP82-AP81</f>
        <v>88.3927975498608</v>
      </c>
      <c r="AQ99" s="92">
        <f>-AQ82-AQ81</f>
        <v>91.92850945185521</v>
      </c>
      <c r="AR99" s="92">
        <f>-AR82-AR81</f>
        <v>95.6056498299294</v>
      </c>
      <c r="AS99" s="92">
        <f>-AS82-AS81</f>
        <v>99.42987582312659</v>
      </c>
      <c r="AT99" s="92">
        <f>-AT82-AT81</f>
        <v>103.407070856052</v>
      </c>
      <c r="AU99" s="92">
        <f>-AU82-AU81</f>
        <v>107.543353690294</v>
      </c>
      <c r="AV99" s="92">
        <f>-AV82-AV81</f>
        <v>111.845087837906</v>
      </c>
      <c r="AW99" s="92">
        <f>-AW82-AW81</f>
        <v>116.318891351422</v>
      </c>
      <c r="AX99" s="92">
        <f>-AX82-AX81</f>
        <v>120.971647005479</v>
      </c>
      <c r="AY99" s="92">
        <f>-AY82-AY81</f>
        <v>125.810512885698</v>
      </c>
      <c r="AZ99" s="92">
        <f>-AZ82-AZ81</f>
        <v>130.842933401126</v>
      </c>
      <c r="BA99" s="92">
        <f>-BA82-BA81</f>
        <v>136.076650737171</v>
      </c>
      <c r="BB99" s="93"/>
      <c r="BC99" t="s" s="124">
        <v>81</v>
      </c>
      <c r="BD99" s="73">
        <f>SUM(D99:BB99)</f>
        <v>3012.992919166430</v>
      </c>
      <c r="BE99" s="6"/>
      <c r="BF99" s="63"/>
    </row>
    <row r="100" ht="15.35" customHeight="1">
      <c r="A100" s="49"/>
      <c r="B100" s="94"/>
      <c r="C100" t="s" s="91">
        <v>82</v>
      </c>
      <c r="D100" s="92">
        <f>-'Rents to TWC-IPM'!L6/1000000</f>
        <v>-0.758993055</v>
      </c>
      <c r="E100" s="92">
        <f>-'Rents to TWC-IPM'!M6/1000000</f>
        <v>-0.9141646423999999</v>
      </c>
      <c r="F100" s="92">
        <f>-'Rents to TWC-IPM'!N6/1000000</f>
        <v>-1.3736133739</v>
      </c>
      <c r="G100" s="92">
        <f>-'Rents to TWC-IPM'!O6/1000000</f>
        <v>-1.564529695920</v>
      </c>
      <c r="H100" s="92">
        <f>-'Rents to TWC-IPM'!P6/1000000</f>
        <v>-1.82543850118125</v>
      </c>
      <c r="I100" s="92">
        <f>-'Rents to TWC-IPM'!Q6/1000000</f>
        <v>-1.89912316012031</v>
      </c>
      <c r="J100" s="92">
        <f>-'Rents to TWC-IPM'!R6/1000000</f>
        <v>-1.97567743103913</v>
      </c>
      <c r="K100" s="92">
        <f>-'Rents to TWC-IPM'!S6/1000000</f>
        <v>-1.99494967010633</v>
      </c>
      <c r="L100" s="92">
        <f>-'Rents to TWC-IPM'!T6/1000000</f>
        <v>-2.08389898122253</v>
      </c>
      <c r="M100" s="92">
        <f>-'Rents to TWC-IPM'!U6/1000000</f>
        <v>-2.17684223987419</v>
      </c>
      <c r="N100" s="92">
        <f>-'Rents to TWC-IPM'!V6/1000000</f>
        <v>-2.27396008611124</v>
      </c>
      <c r="O100" s="92">
        <f>-'Rents to TWC-IPM'!W6/1000000</f>
        <v>-2.37544140375837</v>
      </c>
      <c r="P100" s="92">
        <f>-'Rents to TWC-IPM'!X6/1000000</f>
        <v>-2.48148369166819</v>
      </c>
      <c r="Q100" s="92">
        <f>-'Rents to TWC-IPM'!Y6/1000000</f>
        <v>-2.59229344079783</v>
      </c>
      <c r="R100" s="92">
        <f>-'Rents to TWC-IPM'!Z6/1000000</f>
        <v>-2.67180502673871</v>
      </c>
      <c r="S100" s="92">
        <f>-'Rents to TWC-IPM'!AA6/1000000</f>
        <v>-2.75424002919856</v>
      </c>
      <c r="T100" s="92">
        <f>-'Rents to TWC-IPM'!AB6/1000000</f>
        <v>-2.83972251343497</v>
      </c>
      <c r="U100" s="92">
        <f>-'Rents to TWC-IPM'!AC6/1000000</f>
        <v>-2.92838230724152</v>
      </c>
      <c r="V100" s="92">
        <f>-'Rents to TWC-IPM'!AD6/1000000</f>
        <v>-3.02035524182922</v>
      </c>
      <c r="W100" s="92">
        <f>-'Rents to TWC-IPM'!AE6/1000000</f>
        <v>-3.11578344726005</v>
      </c>
      <c r="X100" s="92">
        <f>-'Rents to TWC-IPM'!AF6/1000000</f>
        <v>-3.21481568662254</v>
      </c>
      <c r="Y100" s="92">
        <f>-'Rents to TWC-IPM'!AG6/1000000</f>
        <v>-3.31760763743015</v>
      </c>
      <c r="Z100" s="92">
        <f>-'Rents to TWC-IPM'!AH6/1000000</f>
        <v>-3.42432226462415</v>
      </c>
      <c r="AA100" s="92">
        <f>-'Rents to TWC-IPM'!AI6/1000000</f>
        <v>-3.53513014261961</v>
      </c>
      <c r="AB100" s="92">
        <f>AA100*1.04</f>
        <v>-3.67653534832439</v>
      </c>
      <c r="AC100" s="92">
        <f>AB100*1.04</f>
        <v>-3.82359676225737</v>
      </c>
      <c r="AD100" s="92">
        <f>AC100*1.04</f>
        <v>-3.97654063274766</v>
      </c>
      <c r="AE100" s="92">
        <f>AD100*1.04</f>
        <v>-4.13560225805757</v>
      </c>
      <c r="AF100" s="92">
        <f>AE100*1.04</f>
        <v>-4.30102634837987</v>
      </c>
      <c r="AG100" s="92">
        <f>AF100*1.04</f>
        <v>-4.47306740231506</v>
      </c>
      <c r="AH100" s="92">
        <f>AG100*1.04</f>
        <v>-4.65199009840766</v>
      </c>
      <c r="AI100" s="92">
        <f>AH100*1.04</f>
        <v>-4.83806970234397</v>
      </c>
      <c r="AJ100" s="92">
        <f>AI100*1.04</f>
        <v>-5.03159249043773</v>
      </c>
      <c r="AK100" s="92">
        <f>AJ100*1.04</f>
        <v>-5.23285619005524</v>
      </c>
      <c r="AL100" s="92">
        <f>AK100*1.04</f>
        <v>-5.44217043765745</v>
      </c>
      <c r="AM100" s="92">
        <f>AL100*1.04</f>
        <v>-5.65985725516375</v>
      </c>
      <c r="AN100" s="92">
        <f>AM100*1.04</f>
        <v>-5.8862515453703</v>
      </c>
      <c r="AO100" s="92">
        <f>AN100*1.04</f>
        <v>-6.12170160718511</v>
      </c>
      <c r="AP100" s="92">
        <f>AO100*1.04</f>
        <v>-6.36656967147251</v>
      </c>
      <c r="AQ100" s="92">
        <f>AP100*1.04</f>
        <v>-6.62123245833141</v>
      </c>
      <c r="AR100" s="92">
        <f>AQ100*1.04</f>
        <v>-6.88608175666467</v>
      </c>
      <c r="AS100" s="92">
        <f>AR100*1.04</f>
        <v>-7.16152502693126</v>
      </c>
      <c r="AT100" s="92">
        <f>AS100*1.04</f>
        <v>-7.44798602800851</v>
      </c>
      <c r="AU100" s="92">
        <f>AT100*1.04</f>
        <v>-7.74590546912885</v>
      </c>
      <c r="AV100" s="92">
        <f>AU100*1.04</f>
        <v>-8.055741687894001</v>
      </c>
      <c r="AW100" s="92">
        <f>AV100*1.04</f>
        <v>-8.377971355409761</v>
      </c>
      <c r="AX100" s="92">
        <f>AW100*1.04</f>
        <v>-8.71309020962615</v>
      </c>
      <c r="AY100" s="92">
        <f>AX100*1.04</f>
        <v>-9.0616138180112</v>
      </c>
      <c r="AZ100" s="92">
        <f>AY100*1.04</f>
        <v>-9.42407837073165</v>
      </c>
      <c r="BA100" s="92">
        <f>AZ100*1.04</f>
        <v>-9.801041505560921</v>
      </c>
      <c r="BB100" s="93"/>
      <c r="BC100" t="s" s="124">
        <v>82</v>
      </c>
      <c r="BD100" s="73">
        <f>SUM(D100:BB100)</f>
        <v>-220.026269106573</v>
      </c>
      <c r="BE100" s="6"/>
      <c r="BF100" s="63"/>
    </row>
    <row r="101" ht="17" customHeight="1">
      <c r="A101" s="49"/>
      <c r="B101" s="95"/>
      <c r="C101" t="s" s="91">
        <v>83</v>
      </c>
      <c r="D101" s="92">
        <f>SUM(D99:D100)</f>
        <v>5.841006945</v>
      </c>
      <c r="E101" s="92">
        <f>SUM(E99:E100)</f>
        <v>5.9498353576</v>
      </c>
      <c r="F101" s="92">
        <f>SUM(F99:F100)</f>
        <v>20.1649466261</v>
      </c>
      <c r="G101" s="92">
        <f>SUM(G99:G100)</f>
        <v>20.835572704080</v>
      </c>
      <c r="H101" s="92">
        <f>SUM(H99:H100)</f>
        <v>21.4706679948188</v>
      </c>
      <c r="I101" s="92">
        <f>SUM(I99:I100)</f>
        <v>22.3288275957197</v>
      </c>
      <c r="J101" s="92">
        <f>SUM(J99:J100)</f>
        <v>23.2213913550345</v>
      </c>
      <c r="K101" s="92">
        <f>SUM(K99:K100)</f>
        <v>24.2100018674102</v>
      </c>
      <c r="L101" s="92">
        <f>SUM(L99:L100)</f>
        <v>25.1692506177947</v>
      </c>
      <c r="M101" s="92">
        <f>SUM(M99:M100)</f>
        <v>26.1664333431037</v>
      </c>
      <c r="N101" s="92">
        <f>SUM(N99:N100)</f>
        <v>27.2030465201858</v>
      </c>
      <c r="O101" s="92">
        <f>SUM(O99:O100)</f>
        <v>28.2806454667904</v>
      </c>
      <c r="P101" s="92">
        <f>SUM(P99:P100)</f>
        <v>29.4008466537026</v>
      </c>
      <c r="Q101" s="92">
        <f>SUM(Q99:Q100)</f>
        <v>30.5653301183879</v>
      </c>
      <c r="R101" s="92">
        <f>SUM(R99:R100)</f>
        <v>31.8121234748144</v>
      </c>
      <c r="S101" s="92">
        <f>SUM(S99:S100)</f>
        <v>33.1090456124166</v>
      </c>
      <c r="T101" s="92">
        <f>SUM(T99:T100)</f>
        <v>34.4580945538448</v>
      </c>
      <c r="U101" s="92">
        <f>SUM(U99:U100)</f>
        <v>35.8613474427295</v>
      </c>
      <c r="V101" s="92">
        <f>SUM(V99:V100)</f>
        <v>37.3209636981407</v>
      </c>
      <c r="W101" s="92">
        <f>SUM(W99:W100)</f>
        <v>38.8391882503087</v>
      </c>
      <c r="X101" s="92">
        <f>SUM(X99:X100)</f>
        <v>40.4183548788489</v>
      </c>
      <c r="Y101" s="92">
        <f>SUM(Y99:Y100)</f>
        <v>42.0608897506601</v>
      </c>
      <c r="Z101" s="92">
        <f>SUM(Z99:Z100)</f>
        <v>43.7693150189898</v>
      </c>
      <c r="AA101" s="92">
        <f>SUM(AA99:AA100)</f>
        <v>45.5462526323389</v>
      </c>
      <c r="AB101" s="92">
        <f>SUM(AB99:AB100)</f>
        <v>47.3681027376324</v>
      </c>
      <c r="AC101" s="92">
        <f>SUM(AC99:AC100)</f>
        <v>49.2628268471377</v>
      </c>
      <c r="AD101" s="92">
        <f>SUM(AD99:AD100)</f>
        <v>51.2333399210232</v>
      </c>
      <c r="AE101" s="92">
        <f>SUM(AE99:AE100)</f>
        <v>53.2826735178642</v>
      </c>
      <c r="AF101" s="92">
        <f>SUM(AF99:AF100)</f>
        <v>55.4139804585788</v>
      </c>
      <c r="AG101" s="92">
        <f>SUM(AG99:AG100)</f>
        <v>57.6305396769219</v>
      </c>
      <c r="AH101" s="92">
        <f>SUM(AH99:AH100)</f>
        <v>59.9357612639988</v>
      </c>
      <c r="AI101" s="92">
        <f>SUM(AI99:AI100)</f>
        <v>62.3331917145588</v>
      </c>
      <c r="AJ101" s="92">
        <f>SUM(AJ99:AJ100)</f>
        <v>64.8265193831413</v>
      </c>
      <c r="AK101" s="92">
        <f>SUM(AK99:AK100)</f>
        <v>67.419580158467</v>
      </c>
      <c r="AL101" s="92">
        <f>SUM(AL99:AL100)</f>
        <v>70.11636336480569</v>
      </c>
      <c r="AM101" s="92">
        <f>SUM(AM99:AM100)</f>
        <v>72.9210178993979</v>
      </c>
      <c r="AN101" s="92">
        <f>SUM(AN99:AN100)</f>
        <v>75.8378586153738</v>
      </c>
      <c r="AO101" s="92">
        <f>SUM(AO99:AO100)</f>
        <v>78.8713729599887</v>
      </c>
      <c r="AP101" s="92">
        <f>SUM(AP99:AP100)</f>
        <v>82.0262278783883</v>
      </c>
      <c r="AQ101" s="92">
        <f>SUM(AQ99:AQ100)</f>
        <v>85.3072769935238</v>
      </c>
      <c r="AR101" s="92">
        <f>SUM(AR99:AR100)</f>
        <v>88.7195680732647</v>
      </c>
      <c r="AS101" s="92">
        <f>SUM(AS99:AS100)</f>
        <v>92.26835079619531</v>
      </c>
      <c r="AT101" s="92">
        <f>SUM(AT99:AT100)</f>
        <v>95.9590848280435</v>
      </c>
      <c r="AU101" s="92">
        <f>SUM(AU99:AU100)</f>
        <v>99.7974482211652</v>
      </c>
      <c r="AV101" s="92">
        <f>SUM(AV99:AV100)</f>
        <v>103.789346150012</v>
      </c>
      <c r="AW101" s="92">
        <f>SUM(AW99:AW100)</f>
        <v>107.940919996012</v>
      </c>
      <c r="AX101" s="92">
        <f>SUM(AX99:AX100)</f>
        <v>112.258556795853</v>
      </c>
      <c r="AY101" s="92">
        <f>SUM(AY99:AY100)</f>
        <v>116.748899067687</v>
      </c>
      <c r="AZ101" s="92">
        <f>SUM(AZ99:AZ100)</f>
        <v>121.418855030394</v>
      </c>
      <c r="BA101" s="92">
        <f>SUM(BA99:BA100)</f>
        <v>126.275609231610</v>
      </c>
      <c r="BB101" s="93"/>
      <c r="BC101" t="s" s="124">
        <v>83</v>
      </c>
      <c r="BD101" s="73">
        <f>SUM(D101:BB101)</f>
        <v>2792.966650059860</v>
      </c>
      <c r="BE101" s="6"/>
      <c r="BF101" s="63"/>
    </row>
    <row r="102" ht="15.85" customHeight="1">
      <c r="A102" s="49"/>
      <c r="B102" s="53"/>
      <c r="C102" s="6"/>
      <c r="D102" s="96"/>
      <c r="E102" s="6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3"/>
    </row>
    <row r="103" ht="15.35" customHeight="1">
      <c r="A103" s="49"/>
      <c r="B103" s="59"/>
      <c r="C103" s="6"/>
      <c r="D103" s="89"/>
      <c r="E103" s="6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3"/>
    </row>
    <row r="104" ht="15.35" customHeight="1">
      <c r="A104" s="49"/>
      <c r="B104" s="59"/>
      <c r="C104" t="s" s="97">
        <v>84</v>
      </c>
      <c r="D104" s="30">
        <v>-100</v>
      </c>
      <c r="E104" s="30">
        <v>-76</v>
      </c>
      <c r="F104" s="30">
        <v>0</v>
      </c>
      <c r="G104" s="30">
        <v>0</v>
      </c>
      <c r="H104" s="30">
        <v>0</v>
      </c>
      <c r="I104" s="30"/>
      <c r="J104" s="30"/>
      <c r="K104" s="30"/>
      <c r="L104" s="30"/>
      <c r="M104" s="30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3"/>
    </row>
    <row r="105" ht="15.35" customHeight="1">
      <c r="A105" s="49"/>
      <c r="B105" s="98">
        <v>0.7</v>
      </c>
      <c r="C105" t="s" s="99">
        <v>73</v>
      </c>
      <c r="D105" s="100">
        <f>$B105*D$44</f>
        <v>-70</v>
      </c>
      <c r="E105" s="100">
        <f>$B105*E$44</f>
        <v>-53.2</v>
      </c>
      <c r="F105" s="100">
        <f>$B105*F$44</f>
        <v>0</v>
      </c>
      <c r="G105" s="100">
        <f>$B105*G$44</f>
        <v>0</v>
      </c>
      <c r="H105" s="100">
        <f>$B105*H$44</f>
        <v>0</v>
      </c>
      <c r="I105" s="30"/>
      <c r="J105" s="30"/>
      <c r="K105" s="30"/>
      <c r="L105" s="30"/>
      <c r="M105" s="30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3"/>
    </row>
    <row r="106" ht="15.35" customHeight="1">
      <c r="A106" s="49"/>
      <c r="B106" s="98">
        <v>0.3</v>
      </c>
      <c r="C106" t="s" s="99">
        <v>85</v>
      </c>
      <c r="D106" s="100">
        <f>$B106*D$44</f>
        <v>-30</v>
      </c>
      <c r="E106" s="100">
        <f>$B106*E$44</f>
        <v>-22.8</v>
      </c>
      <c r="F106" s="100">
        <f>$B106*F$44</f>
        <v>0</v>
      </c>
      <c r="G106" s="100">
        <f>$B106*G$44</f>
        <v>0</v>
      </c>
      <c r="H106" s="100">
        <f>$B106*H$44</f>
        <v>0</v>
      </c>
      <c r="I106" s="30"/>
      <c r="J106" s="30"/>
      <c r="K106" s="30"/>
      <c r="L106" s="30"/>
      <c r="M106" s="30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3"/>
    </row>
    <row r="107" ht="15.35" customHeight="1">
      <c r="A107" s="49"/>
      <c r="B107" t="s" s="101">
        <v>86</v>
      </c>
      <c r="C107" s="102">
        <f>SUM(D104:H104)</f>
        <v>-176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3"/>
    </row>
    <row r="108" ht="15.35" customHeight="1">
      <c r="A108" s="49"/>
      <c r="B108" s="59"/>
      <c r="C108" s="6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3"/>
    </row>
    <row r="109" ht="15.35" customHeight="1">
      <c r="A109" s="49"/>
      <c r="B109" s="59"/>
      <c r="C109" t="s" s="103">
        <v>87</v>
      </c>
      <c r="D109" s="30">
        <f>D96</f>
        <v>-106.6</v>
      </c>
      <c r="E109" s="30">
        <f>E96</f>
        <v>-82.864</v>
      </c>
      <c r="F109" s="30">
        <f>F96</f>
        <v>21.38183979</v>
      </c>
      <c r="G109" s="30">
        <f>G96</f>
        <v>30.84654892</v>
      </c>
      <c r="H109" s="30">
        <f>H96</f>
        <v>41.005708216</v>
      </c>
      <c r="I109" s="30">
        <f>I96</f>
        <v>43.358826782640</v>
      </c>
      <c r="J109" s="30">
        <f>J96</f>
        <v>45.8060701023456</v>
      </c>
      <c r="K109" s="30">
        <f>K96</f>
        <v>48.3512031548397</v>
      </c>
      <c r="L109" s="30">
        <f>L96</f>
        <v>50.9981415294333</v>
      </c>
      <c r="M109" s="30">
        <f>M96</f>
        <v>53.7509574390106</v>
      </c>
      <c r="N109" s="30">
        <f>N96</f>
        <v>56.6138859849709</v>
      </c>
      <c r="O109" s="30">
        <f>O96</f>
        <v>59.5913316727697</v>
      </c>
      <c r="P109" s="30">
        <f>P96</f>
        <v>62.6878751880802</v>
      </c>
      <c r="Q109" s="30">
        <f>Q96</f>
        <v>65.90828044400359</v>
      </c>
      <c r="R109" s="30">
        <f>R96</f>
        <v>69.25750191016439</v>
      </c>
      <c r="S109" s="30">
        <f>S96</f>
        <v>72.74069223497089</v>
      </c>
      <c r="T109" s="30">
        <f>T96</f>
        <v>76.3632101727687</v>
      </c>
      <c r="U109" s="30">
        <f>U96</f>
        <v>97.9528850380798</v>
      </c>
      <c r="V109" s="30">
        <f>V96</f>
        <v>101.871000439605</v>
      </c>
      <c r="W109" s="30">
        <f>W96</f>
        <v>105.945840457187</v>
      </c>
      <c r="X109" s="30">
        <f>X96</f>
        <v>110.183674075475</v>
      </c>
      <c r="Y109" s="30">
        <f>Y96</f>
        <v>114.591021038494</v>
      </c>
      <c r="Z109" s="30">
        <f>Z96</f>
        <v>119.174661880034</v>
      </c>
      <c r="AA109" s="30">
        <f>AA96</f>
        <v>123.941648355236</v>
      </c>
      <c r="AB109" s="30">
        <f>AB96</f>
        <v>128.899314289444</v>
      </c>
      <c r="AC109" s="30">
        <f>AC96</f>
        <v>134.055286861024</v>
      </c>
      <c r="AD109" s="30">
        <f>AD96</f>
        <v>139.417498335465</v>
      </c>
      <c r="AE109" s="30">
        <f>AE96</f>
        <v>144.994198268883</v>
      </c>
      <c r="AF109" s="30">
        <f>AF96</f>
        <v>150.793966199639</v>
      </c>
      <c r="AG109" s="30">
        <f>AG96</f>
        <v>156.825724847625</v>
      </c>
      <c r="AH109" s="30">
        <f>AH96</f>
        <v>163.098753841530</v>
      </c>
      <c r="AI109" s="30">
        <f>AI96</f>
        <v>169.622703995191</v>
      </c>
      <c r="AJ109" s="30">
        <f>AJ96</f>
        <v>176.407612154998</v>
      </c>
      <c r="AK109" s="30">
        <f>AK96</f>
        <v>183.463916641198</v>
      </c>
      <c r="AL109" s="30">
        <f>AL96</f>
        <v>190.802473306846</v>
      </c>
      <c r="AM109" s="30">
        <f>AM96</f>
        <v>198.434572239119</v>
      </c>
      <c r="AN109" s="30">
        <f>AN96</f>
        <v>206.371955128684</v>
      </c>
      <c r="AO109" s="30">
        <f>AO96</f>
        <v>214.626833333832</v>
      </c>
      <c r="AP109" s="30">
        <f>AP96</f>
        <v>223.211906667184</v>
      </c>
      <c r="AQ109" s="30">
        <f>AQ96</f>
        <v>232.140382933873</v>
      </c>
      <c r="AR109" s="30">
        <f>AR96</f>
        <v>241.425998251228</v>
      </c>
      <c r="AS109" s="30">
        <f>AS96</f>
        <v>251.083038181275</v>
      </c>
      <c r="AT109" s="30">
        <f>AT96</f>
        <v>261.126359708527</v>
      </c>
      <c r="AU109" s="30">
        <f>AU96</f>
        <v>271.571414096868</v>
      </c>
      <c r="AV109" s="30">
        <f>AV96</f>
        <v>282.434270660744</v>
      </c>
      <c r="AW109" s="30">
        <f>AW96</f>
        <v>293.731641487172</v>
      </c>
      <c r="AX109" s="30">
        <f>AX96</f>
        <v>305.480907146660</v>
      </c>
      <c r="AY109" s="30">
        <f>AY96</f>
        <v>317.700143432527</v>
      </c>
      <c r="AZ109" s="30">
        <f>AZ96</f>
        <v>330.408149169827</v>
      </c>
      <c r="BA109" s="30">
        <f>BA96</f>
        <v>343.624475136621</v>
      </c>
      <c r="BB109" s="30"/>
      <c r="BC109" s="30"/>
      <c r="BD109" s="32"/>
      <c r="BE109" s="104"/>
      <c r="BF109" s="63"/>
    </row>
    <row r="110" ht="15.35" customHeight="1">
      <c r="A110" s="49"/>
      <c r="B110" s="59"/>
      <c r="C110" t="s" s="105">
        <v>88</v>
      </c>
      <c r="D110" s="32">
        <f>D109</f>
        <v>-106.6</v>
      </c>
      <c r="E110" s="32">
        <f>E109+D110</f>
        <v>-189.464</v>
      </c>
      <c r="F110" s="32">
        <f>F109+E110</f>
        <v>-168.08216021</v>
      </c>
      <c r="G110" s="32">
        <f>G109+F110</f>
        <v>-137.23561129</v>
      </c>
      <c r="H110" s="32">
        <f>H109+G110</f>
        <v>-96.22990307400001</v>
      </c>
      <c r="I110" s="32">
        <f>I109+H110</f>
        <v>-52.871076291360</v>
      </c>
      <c r="J110" s="32">
        <f>J109+I110</f>
        <v>-7.0650061890144</v>
      </c>
      <c r="K110" s="32">
        <f>K109+J110</f>
        <v>41.2861969658253</v>
      </c>
      <c r="L110" s="32">
        <f>L109+K110</f>
        <v>92.2843384952586</v>
      </c>
      <c r="M110" s="32">
        <f>M109+L110</f>
        <v>146.035295934269</v>
      </c>
      <c r="N110" s="32">
        <f>N109+M110</f>
        <v>202.649181919240</v>
      </c>
      <c r="O110" s="32">
        <f>O109+N110</f>
        <v>262.240513592010</v>
      </c>
      <c r="P110" s="32">
        <f>P109+O110</f>
        <v>324.928388780090</v>
      </c>
      <c r="Q110" s="32">
        <f>Q109+P110</f>
        <v>390.836669224094</v>
      </c>
      <c r="R110" s="32">
        <f>R109+Q110</f>
        <v>460.094171134258</v>
      </c>
      <c r="S110" s="32">
        <f>S109+R110</f>
        <v>532.834863369229</v>
      </c>
      <c r="T110" s="32">
        <f>T109+S110</f>
        <v>609.198073541998</v>
      </c>
      <c r="U110" s="32">
        <f>U109+T110</f>
        <v>707.1509585800781</v>
      </c>
      <c r="V110" s="32">
        <f>V109+U110</f>
        <v>809.021959019683</v>
      </c>
      <c r="W110" s="32">
        <f>W109+V110</f>
        <v>914.967799476870</v>
      </c>
      <c r="X110" s="32">
        <f>X109+W110</f>
        <v>1025.151473552350</v>
      </c>
      <c r="Y110" s="32">
        <f>Y109+X110</f>
        <v>1139.742494590840</v>
      </c>
      <c r="Z110" s="32">
        <f>Z109+Y110</f>
        <v>1258.917156470870</v>
      </c>
      <c r="AA110" s="32">
        <f>AA109+Z110</f>
        <v>1382.858804826110</v>
      </c>
      <c r="AB110" s="32">
        <f>AB109+AA110</f>
        <v>1511.758119115550</v>
      </c>
      <c r="AC110" s="32">
        <f>AC109+AB110</f>
        <v>1645.813405976570</v>
      </c>
      <c r="AD110" s="32">
        <f>AD109+AC110</f>
        <v>1785.230904312040</v>
      </c>
      <c r="AE110" s="32">
        <f>AE109+AD110</f>
        <v>1930.225102580920</v>
      </c>
      <c r="AF110" s="32">
        <f>AF109+AE110</f>
        <v>2081.019068780560</v>
      </c>
      <c r="AG110" s="32">
        <f>AG109+AF110</f>
        <v>2237.844793628190</v>
      </c>
      <c r="AH110" s="32">
        <f>AH109+AG110</f>
        <v>2400.943547469720</v>
      </c>
      <c r="AI110" s="32">
        <f>AI109+AH110</f>
        <v>2570.566251464910</v>
      </c>
      <c r="AJ110" s="32">
        <f>AJ109+AI110</f>
        <v>2746.973863619910</v>
      </c>
      <c r="AK110" s="32">
        <f>AK109+AJ110</f>
        <v>2930.437780261110</v>
      </c>
      <c r="AL110" s="32">
        <f>AL109+AK110</f>
        <v>3121.240253567960</v>
      </c>
      <c r="AM110" s="32">
        <f>AM109+AL110</f>
        <v>3319.674825807080</v>
      </c>
      <c r="AN110" s="32">
        <f>AN109+AM110</f>
        <v>3526.046780935760</v>
      </c>
      <c r="AO110" s="32">
        <f>AO109+AN110</f>
        <v>3740.673614269590</v>
      </c>
      <c r="AP110" s="32">
        <f>AP109+AO110</f>
        <v>3963.885520936770</v>
      </c>
      <c r="AQ110" s="32">
        <f>AQ109+AP110</f>
        <v>4196.025903870640</v>
      </c>
      <c r="AR110" s="32">
        <f>AR109+AQ110</f>
        <v>4437.451902121870</v>
      </c>
      <c r="AS110" s="32">
        <f>AS109+AR110</f>
        <v>4688.534940303150</v>
      </c>
      <c r="AT110" s="32">
        <f>AT109+AS110</f>
        <v>4949.661300011680</v>
      </c>
      <c r="AU110" s="32">
        <f>AU109+AT110</f>
        <v>5221.232714108550</v>
      </c>
      <c r="AV110" s="32">
        <f>AV109+AU110</f>
        <v>5503.666984769290</v>
      </c>
      <c r="AW110" s="32">
        <f>AW109+AV110</f>
        <v>5797.398626256460</v>
      </c>
      <c r="AX110" s="32">
        <f>AX109+AW110</f>
        <v>6102.879533403120</v>
      </c>
      <c r="AY110" s="32">
        <f>AY109+AX110</f>
        <v>6420.579676835650</v>
      </c>
      <c r="AZ110" s="32">
        <f>AZ109+AY110</f>
        <v>6750.987826005480</v>
      </c>
      <c r="BA110" s="32">
        <f>BA109+AZ110</f>
        <v>7094.6123011421</v>
      </c>
      <c r="BB110" s="32"/>
      <c r="BC110" s="32"/>
      <c r="BD110" s="32"/>
      <c r="BE110" s="6"/>
      <c r="BF110" s="63"/>
    </row>
    <row r="111" ht="15.35" customHeight="1">
      <c r="A111" s="49"/>
      <c r="B111" s="59"/>
      <c r="C111" s="6"/>
      <c r="D111" s="106">
        <f>IF(D110&lt;0,1,0)</f>
        <v>1</v>
      </c>
      <c r="E111" s="106">
        <f>IF(E110&lt;0,1,0)</f>
        <v>1</v>
      </c>
      <c r="F111" s="106">
        <f>IF(F110&lt;0,1,0)</f>
        <v>1</v>
      </c>
      <c r="G111" s="106">
        <f>IF(G110&lt;0,1,0)</f>
        <v>1</v>
      </c>
      <c r="H111" s="106">
        <f>IF(H110&lt;0,1,0)</f>
        <v>1</v>
      </c>
      <c r="I111" s="106">
        <f>IF(I110&lt;0,1,0)</f>
        <v>1</v>
      </c>
      <c r="J111" s="106">
        <f>IF(J110&lt;0,1,0)</f>
        <v>1</v>
      </c>
      <c r="K111" s="106">
        <f>IF(K110&lt;0,1,0)</f>
        <v>0</v>
      </c>
      <c r="L111" s="106">
        <f>IF(L110&lt;0,1,0)</f>
        <v>0</v>
      </c>
      <c r="M111" s="106">
        <f>IF(M110&lt;0,1,0)</f>
        <v>0</v>
      </c>
      <c r="N111" s="106">
        <f>IF(N110&lt;0,1,0)</f>
        <v>0</v>
      </c>
      <c r="O111" s="106">
        <f>IF(O110&lt;0,1,0)</f>
        <v>0</v>
      </c>
      <c r="P111" s="106">
        <f>IF(P110&lt;0,1,0)</f>
        <v>0</v>
      </c>
      <c r="Q111" s="106">
        <f>IF(Q110&lt;0,1,0)</f>
        <v>0</v>
      </c>
      <c r="R111" s="106">
        <f>IF(R110&lt;0,1,0)</f>
        <v>0</v>
      </c>
      <c r="S111" s="106">
        <f>IF(S110&lt;0,1,0)</f>
        <v>0</v>
      </c>
      <c r="T111" s="106">
        <f>IF(T110&lt;0,1,0)</f>
        <v>0</v>
      </c>
      <c r="U111" s="106">
        <f>IF(U110&lt;0,1,0)</f>
        <v>0</v>
      </c>
      <c r="V111" s="106">
        <f>IF(V110&lt;0,1,0)</f>
        <v>0</v>
      </c>
      <c r="W111" s="106">
        <f>IF(W110&lt;0,1,0)</f>
        <v>0</v>
      </c>
      <c r="X111" s="106">
        <f>IF(X110&lt;0,1,0)</f>
        <v>0</v>
      </c>
      <c r="Y111" s="106">
        <f>IF(Y110&lt;0,1,0)</f>
        <v>0</v>
      </c>
      <c r="Z111" s="106">
        <f>IF(Z110&lt;0,1,0)</f>
        <v>0</v>
      </c>
      <c r="AA111" s="106">
        <f>IF(AA110&lt;0,1,0)</f>
        <v>0</v>
      </c>
      <c r="AB111" s="106">
        <f>IF(AB110&lt;0,1,0)</f>
        <v>0</v>
      </c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3"/>
    </row>
    <row r="112" ht="15.35" customHeight="1">
      <c r="A112" s="49"/>
      <c r="B112" s="59"/>
      <c r="C112" s="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3"/>
    </row>
    <row r="113" ht="15.35" customHeight="1">
      <c r="A113" s="49"/>
      <c r="B113" s="59"/>
      <c r="C113" t="s" s="108">
        <v>29</v>
      </c>
      <c r="D113" s="109">
        <f>NPV(D115,D109:BA109)</f>
        <v>404.207028080116</v>
      </c>
      <c r="E113" s="6"/>
      <c r="F113" t="s" s="110">
        <v>89</v>
      </c>
      <c r="G113" s="111">
        <f>G53</f>
        <v>176</v>
      </c>
      <c r="H113" t="s" s="105">
        <v>90</v>
      </c>
      <c r="I113" s="112"/>
      <c r="J113" t="s" s="113">
        <v>91</v>
      </c>
      <c r="K113" s="114">
        <f>K53</f>
        <v>91.33384313000001</v>
      </c>
      <c r="L113" t="s" s="105">
        <v>90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3"/>
    </row>
    <row r="114" ht="15.35" customHeight="1">
      <c r="A114" s="49"/>
      <c r="B114" s="59"/>
      <c r="C114" t="s" s="108">
        <v>30</v>
      </c>
      <c r="D114" s="115">
        <f>IRR(D109:BA109)</f>
        <v>0.216278145581884</v>
      </c>
      <c r="E114" s="6"/>
      <c r="F114" t="s" s="110">
        <v>92</v>
      </c>
      <c r="G114" s="111">
        <f>G54</f>
        <v>0.06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3"/>
    </row>
    <row r="115" ht="15.35" customHeight="1">
      <c r="A115" s="49"/>
      <c r="B115" s="59"/>
      <c r="C115" t="s" s="108">
        <v>31</v>
      </c>
      <c r="D115" s="115">
        <v>0.1</v>
      </c>
      <c r="E115" s="6"/>
      <c r="F115" t="s" s="110">
        <v>93</v>
      </c>
      <c r="G115" s="111">
        <f>G55</f>
        <v>15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3"/>
    </row>
    <row r="116" ht="15.35" customHeight="1">
      <c r="A116" s="49"/>
      <c r="B116" s="59"/>
      <c r="C116" s="118"/>
      <c r="D116" s="109"/>
      <c r="E116" s="6"/>
      <c r="F116" t="s" s="110">
        <v>94</v>
      </c>
      <c r="G116" s="111">
        <f>G56</f>
        <v>2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3"/>
    </row>
    <row r="117" ht="15.35" customHeight="1">
      <c r="A117" s="49"/>
      <c r="B117" s="59"/>
      <c r="C117" t="s" s="108">
        <v>32</v>
      </c>
      <c r="D117" s="109">
        <f>NPV(D115,D101:BA101)</f>
        <v>266.238591937761</v>
      </c>
      <c r="E117" s="6"/>
      <c r="F117" s="119"/>
      <c r="G117" s="11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3"/>
    </row>
    <row r="118" ht="15.35" customHeight="1">
      <c r="A118" s="49"/>
      <c r="B118" s="59"/>
      <c r="C118" s="118"/>
      <c r="D118" s="115"/>
      <c r="E118" s="6"/>
      <c r="F118" s="119"/>
      <c r="G118" s="11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3"/>
    </row>
    <row r="119" ht="17" customHeight="1">
      <c r="A119" s="125"/>
      <c r="B119" s="68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1"/>
    </row>
  </sheetData>
  <mergeCells count="6">
    <mergeCell ref="B62:BF62"/>
    <mergeCell ref="B74:B97"/>
    <mergeCell ref="B99:B101"/>
    <mergeCell ref="B2:BF2"/>
    <mergeCell ref="B14:B37"/>
    <mergeCell ref="B39:B41"/>
  </mergeCells>
  <conditionalFormatting sqref="D7 D42 D53 K53 D56:D57 D67 D102 D113 K113 D116:D117">
    <cfRule type="cellIs" dxfId="1" priority="1" operator="lessThan" stopIfTrue="1">
      <formula>0</formula>
    </cfRule>
  </conditionalFormatting>
  <conditionalFormatting sqref="D50:BD50 D110:BD110">
    <cfRule type="cellIs" dxfId="2" priority="1" operator="lessThan" stopIfTrue="1">
      <formula>0</formula>
    </cfRule>
  </conditionalFormatting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F119"/>
  <sheetViews>
    <sheetView workbookViewId="0" showGridLines="0" defaultGridColor="1"/>
  </sheetViews>
  <sheetFormatPr defaultColWidth="10.8333" defaultRowHeight="16" customHeight="1" outlineLevelRow="0" outlineLevelCol="0"/>
  <cols>
    <col min="1" max="1" width="5.17188" style="126" customWidth="1"/>
    <col min="2" max="2" width="19.8516" style="126" customWidth="1"/>
    <col min="3" max="3" width="18.6719" style="126" customWidth="1"/>
    <col min="4" max="5" width="9.85156" style="126" customWidth="1"/>
    <col min="6" max="6" width="9.5" style="126" customWidth="1"/>
    <col min="7" max="9" width="9.35156" style="126" customWidth="1"/>
    <col min="10" max="10" width="9.17188" style="126" customWidth="1"/>
    <col min="11" max="17" width="9.35156" style="126" customWidth="1"/>
    <col min="18" max="28" width="9.85156" style="126" customWidth="1"/>
    <col min="29" max="30" width="9.17188" style="126" customWidth="1"/>
    <col min="31" max="31" width="10.3516" style="126" customWidth="1"/>
    <col min="32" max="44" width="10.5" style="126" customWidth="1"/>
    <col min="45" max="53" width="11.8516" style="126" customWidth="1"/>
    <col min="54" max="54" width="4.35156" style="126" customWidth="1"/>
    <col min="55" max="55" width="17.5" style="126" customWidth="1"/>
    <col min="56" max="56" width="10.6719" style="126" customWidth="1"/>
    <col min="57" max="57" width="5.17188" style="126" customWidth="1"/>
    <col min="58" max="58" width="2.85156" style="126" customWidth="1"/>
    <col min="59" max="16384" width="10.8516" style="126" customWidth="1"/>
  </cols>
  <sheetData>
    <row r="1" ht="17" customHeight="1">
      <c r="A1" s="2"/>
      <c r="B1" s="44"/>
      <c r="C1" s="44"/>
      <c r="D1" s="44"/>
      <c r="E1" s="44"/>
      <c r="F1" s="44"/>
      <c r="G1" s="44"/>
      <c r="H1" s="45"/>
      <c r="I1" s="45"/>
      <c r="J1" s="46"/>
      <c r="K1" s="46"/>
      <c r="L1" s="46"/>
      <c r="M1" s="4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8"/>
    </row>
    <row r="2" ht="17" customHeight="1">
      <c r="A2" s="49"/>
      <c r="B2" t="s" s="50">
        <v>121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2"/>
    </row>
    <row r="3" ht="15.85" customHeight="1">
      <c r="A3" s="49"/>
      <c r="B3" s="53"/>
      <c r="C3" t="s" s="54">
        <v>35</v>
      </c>
      <c r="D3" s="55">
        <v>1</v>
      </c>
      <c r="E3" s="56"/>
      <c r="F3" s="56"/>
      <c r="G3" s="56"/>
      <c r="H3" s="5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8"/>
    </row>
    <row r="4" ht="15.35" customHeight="1">
      <c r="A4" s="49"/>
      <c r="B4" s="59"/>
      <c r="C4" t="s" s="60">
        <v>36</v>
      </c>
      <c r="D4" s="61">
        <v>2.8</v>
      </c>
      <c r="E4" s="6"/>
      <c r="F4" s="6"/>
      <c r="G4" s="6"/>
      <c r="H4" s="6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3"/>
    </row>
    <row r="5" ht="15.35" customHeight="1">
      <c r="A5" s="49"/>
      <c r="B5" s="59"/>
      <c r="C5" t="s" s="60">
        <v>37</v>
      </c>
      <c r="D5" s="61">
        <f>D3*D4</f>
        <v>2.8</v>
      </c>
      <c r="E5" s="6"/>
      <c r="F5" s="6"/>
      <c r="G5" s="6"/>
      <c r="H5" s="6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3"/>
    </row>
    <row r="6" ht="15.35" customHeight="1">
      <c r="A6" s="49"/>
      <c r="B6" s="59"/>
      <c r="C6" t="s" s="60">
        <v>38</v>
      </c>
      <c r="D6" s="61">
        <f>D5*12</f>
        <v>33.6</v>
      </c>
      <c r="E6" s="6"/>
      <c r="F6" s="6"/>
      <c r="G6" s="6"/>
      <c r="H6" s="6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3"/>
    </row>
    <row r="7" ht="15.35" customHeight="1">
      <c r="A7" s="49"/>
      <c r="B7" s="59"/>
      <c r="C7" t="s" s="60">
        <v>39</v>
      </c>
      <c r="D7" s="64">
        <f>'SUMMARY'!L7</f>
        <v>4</v>
      </c>
      <c r="E7" s="65">
        <f>D7*(1+$D$8)</f>
        <v>4.16</v>
      </c>
      <c r="F7" s="65">
        <f>E7*(1+$D$8)</f>
        <v>4.3264</v>
      </c>
      <c r="G7" s="65">
        <f>F7*(1+$D$8)</f>
        <v>4.499456</v>
      </c>
      <c r="H7" s="65">
        <f>G7*(1+$D$8)</f>
        <v>4.67943424</v>
      </c>
      <c r="I7" s="65">
        <f>H7*(1+$D$8)</f>
        <v>4.8666116096</v>
      </c>
      <c r="J7" s="65">
        <f>I7*(1+$D$8)</f>
        <v>5.061276073984</v>
      </c>
      <c r="K7" s="65">
        <f>J7*(1+$D$8)</f>
        <v>5.26372711694336</v>
      </c>
      <c r="L7" s="65">
        <f>K7*(1+$D$8)</f>
        <v>5.47427620162109</v>
      </c>
      <c r="M7" s="65">
        <f>L7*(1+$D$8)</f>
        <v>5.69324724968593</v>
      </c>
      <c r="N7" s="65">
        <f>M7*(1+$D$8)</f>
        <v>5.92097713967337</v>
      </c>
      <c r="O7" s="65">
        <f>N7*(1+$D$8)</f>
        <v>6.1578162252603</v>
      </c>
      <c r="P7" s="65">
        <f>O7*(1+$D$8)</f>
        <v>6.40412887427071</v>
      </c>
      <c r="Q7" s="65">
        <f>P7*(1+$D$8)</f>
        <v>6.66029402924154</v>
      </c>
      <c r="R7" s="65">
        <f>Q7*(1+$D$8)</f>
        <v>6.9267057904112</v>
      </c>
      <c r="S7" s="65">
        <f>R7*(1+$D$8)</f>
        <v>7.20377402202765</v>
      </c>
      <c r="T7" s="65">
        <f>S7*(1+$D$8)</f>
        <v>7.49192498290876</v>
      </c>
      <c r="U7" s="65">
        <f>T7*(1+$D$8)</f>
        <v>7.79160198222511</v>
      </c>
      <c r="V7" s="65">
        <f>U7*(1+$D$8)</f>
        <v>8.103266061514111</v>
      </c>
      <c r="W7" s="65">
        <f>V7*(1+$D$8)</f>
        <v>8.42739670397467</v>
      </c>
      <c r="X7" s="65">
        <f>W7*(1+$D$8)</f>
        <v>8.76449257213366</v>
      </c>
      <c r="Y7" s="65">
        <f>X7*(1+$D$8)</f>
        <v>9.11507227501901</v>
      </c>
      <c r="Z7" s="65">
        <f>Y7*(1+$D$8)</f>
        <v>9.479675166019771</v>
      </c>
      <c r="AA7" s="65">
        <f>Z7*(1+$D$8)</f>
        <v>9.85886217266056</v>
      </c>
      <c r="AB7" s="65">
        <f>AA7*(1+$D$8)</f>
        <v>10.253216659567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"/>
      <c r="BE7" s="6"/>
      <c r="BF7" s="63"/>
    </row>
    <row r="8" ht="15.35" customHeight="1">
      <c r="A8" s="49"/>
      <c r="B8" s="59"/>
      <c r="C8" t="s" s="60">
        <v>40</v>
      </c>
      <c r="D8" s="62">
        <v>0.04</v>
      </c>
      <c r="E8" s="6"/>
      <c r="F8" s="6"/>
      <c r="G8" s="6"/>
      <c r="H8" s="6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3"/>
    </row>
    <row r="9" ht="15.35" customHeight="1">
      <c r="A9" s="49"/>
      <c r="B9" s="59"/>
      <c r="C9" t="s" s="60">
        <v>41</v>
      </c>
      <c r="D9" s="65">
        <v>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3"/>
    </row>
    <row r="10" ht="15.35" customHeight="1">
      <c r="A10" s="49"/>
      <c r="B10" s="59"/>
      <c r="C10" t="s" s="60">
        <v>42</v>
      </c>
      <c r="D10" s="65">
        <v>1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3"/>
    </row>
    <row r="11" ht="15.35" customHeight="1">
      <c r="A11" s="49"/>
      <c r="B11" s="59"/>
      <c r="C11" s="6"/>
      <c r="D11" s="6"/>
      <c r="E11" s="6"/>
      <c r="F11" s="6"/>
      <c r="G11" s="6"/>
      <c r="H11" s="62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3"/>
    </row>
    <row r="12" ht="15.35" customHeight="1">
      <c r="A12" s="49"/>
      <c r="B12" s="59"/>
      <c r="C12" s="6"/>
      <c r="D12" s="67">
        <v>0</v>
      </c>
      <c r="E12" s="67">
        <v>0</v>
      </c>
      <c r="F12" s="67">
        <v>0.8</v>
      </c>
      <c r="G12" s="67">
        <v>0.9</v>
      </c>
      <c r="H12" s="67">
        <v>1</v>
      </c>
      <c r="I12" s="67">
        <v>1</v>
      </c>
      <c r="J12" s="67">
        <v>1</v>
      </c>
      <c r="K12" s="67">
        <v>1</v>
      </c>
      <c r="L12" s="67">
        <v>1</v>
      </c>
      <c r="M12" s="67">
        <v>1</v>
      </c>
      <c r="N12" s="67">
        <v>1</v>
      </c>
      <c r="O12" s="67">
        <v>1</v>
      </c>
      <c r="P12" s="67">
        <v>1</v>
      </c>
      <c r="Q12" s="67">
        <v>1</v>
      </c>
      <c r="R12" s="67">
        <v>1</v>
      </c>
      <c r="S12" s="67">
        <v>1</v>
      </c>
      <c r="T12" s="67">
        <v>1</v>
      </c>
      <c r="U12" s="67">
        <v>1</v>
      </c>
      <c r="V12" s="67">
        <v>1</v>
      </c>
      <c r="W12" s="67">
        <v>1</v>
      </c>
      <c r="X12" s="67">
        <v>1</v>
      </c>
      <c r="Y12" s="67">
        <v>1</v>
      </c>
      <c r="Z12" s="67">
        <v>1</v>
      </c>
      <c r="AA12" s="67">
        <v>1</v>
      </c>
      <c r="AB12" s="67">
        <v>1</v>
      </c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"/>
      <c r="BE12" s="6"/>
      <c r="BF12" s="63"/>
    </row>
    <row r="13" ht="17" customHeight="1">
      <c r="A13" s="49"/>
      <c r="B13" s="68"/>
      <c r="C13" s="6"/>
      <c r="D13" t="s" s="25">
        <v>43</v>
      </c>
      <c r="E13" t="s" s="25">
        <v>44</v>
      </c>
      <c r="F13" t="s" s="25">
        <v>45</v>
      </c>
      <c r="G13" t="s" s="25">
        <v>46</v>
      </c>
      <c r="H13" t="s" s="25">
        <v>47</v>
      </c>
      <c r="I13" t="s" s="25">
        <v>48</v>
      </c>
      <c r="J13" t="s" s="25">
        <v>49</v>
      </c>
      <c r="K13" t="s" s="25">
        <v>50</v>
      </c>
      <c r="L13" t="s" s="25">
        <v>51</v>
      </c>
      <c r="M13" t="s" s="25">
        <v>52</v>
      </c>
      <c r="N13" t="s" s="25">
        <v>53</v>
      </c>
      <c r="O13" t="s" s="25">
        <v>54</v>
      </c>
      <c r="P13" t="s" s="25">
        <v>55</v>
      </c>
      <c r="Q13" t="s" s="25">
        <v>56</v>
      </c>
      <c r="R13" t="s" s="25">
        <v>57</v>
      </c>
      <c r="S13" t="s" s="25">
        <v>58</v>
      </c>
      <c r="T13" t="s" s="25">
        <v>59</v>
      </c>
      <c r="U13" t="s" s="25">
        <v>60</v>
      </c>
      <c r="V13" t="s" s="25">
        <v>61</v>
      </c>
      <c r="W13" t="s" s="25">
        <v>62</v>
      </c>
      <c r="X13" t="s" s="25">
        <v>63</v>
      </c>
      <c r="Y13" t="s" s="25">
        <v>64</v>
      </c>
      <c r="Z13" t="s" s="25">
        <v>65</v>
      </c>
      <c r="AA13" t="s" s="25">
        <v>66</v>
      </c>
      <c r="AB13" t="s" s="25">
        <v>67</v>
      </c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t="s" s="69">
        <v>68</v>
      </c>
      <c r="BE13" s="6"/>
      <c r="BF13" s="63"/>
    </row>
    <row r="14" ht="16" customHeight="1">
      <c r="A14" s="49"/>
      <c r="B14" t="s" s="70">
        <v>69</v>
      </c>
      <c r="C14" t="s" s="71">
        <v>70</v>
      </c>
      <c r="D14" s="72">
        <f>$D$6*D12</f>
        <v>0</v>
      </c>
      <c r="E14" s="72">
        <f>$D$6*E12</f>
        <v>0</v>
      </c>
      <c r="F14" s="72">
        <f>$D$6*F12</f>
        <v>26.88</v>
      </c>
      <c r="G14" s="72">
        <f>$D$6*G12</f>
        <v>30.24</v>
      </c>
      <c r="H14" s="72">
        <f>$D$6*H12</f>
        <v>33.6</v>
      </c>
      <c r="I14" s="72">
        <f>$D$6*I12</f>
        <v>33.6</v>
      </c>
      <c r="J14" s="72">
        <f>$D$6*J12</f>
        <v>33.6</v>
      </c>
      <c r="K14" s="72">
        <f>$D$6*K12</f>
        <v>33.6</v>
      </c>
      <c r="L14" s="72">
        <f>$D$6*L12</f>
        <v>33.6</v>
      </c>
      <c r="M14" s="72">
        <f>$D$6*M12</f>
        <v>33.6</v>
      </c>
      <c r="N14" s="72">
        <f>$D$6*N12</f>
        <v>33.6</v>
      </c>
      <c r="O14" s="72">
        <f>$D$6*O12</f>
        <v>33.6</v>
      </c>
      <c r="P14" s="72">
        <f>$D$6*P12</f>
        <v>33.6</v>
      </c>
      <c r="Q14" s="72">
        <f>$D$6*Q12</f>
        <v>33.6</v>
      </c>
      <c r="R14" s="72">
        <f>$D$6*R12</f>
        <v>33.6</v>
      </c>
      <c r="S14" s="72">
        <f>$D$6*S12</f>
        <v>33.6</v>
      </c>
      <c r="T14" s="72">
        <f>$D$6*T12</f>
        <v>33.6</v>
      </c>
      <c r="U14" s="72">
        <f>$D$6*U12</f>
        <v>33.6</v>
      </c>
      <c r="V14" s="72">
        <f>$D$6*V12</f>
        <v>33.6</v>
      </c>
      <c r="W14" s="72">
        <f>$D$6*W12</f>
        <v>33.6</v>
      </c>
      <c r="X14" s="72">
        <f>$D$6*X12</f>
        <v>33.6</v>
      </c>
      <c r="Y14" s="72">
        <f>$D$6*Y12</f>
        <v>33.6</v>
      </c>
      <c r="Z14" s="72">
        <f>$D$6*Z12</f>
        <v>33.6</v>
      </c>
      <c r="AA14" s="72">
        <f>$D$6*AA12</f>
        <v>33.6</v>
      </c>
      <c r="AB14" s="72">
        <f>$D$6*AB12</f>
        <v>33.6</v>
      </c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t="s" s="27">
        <v>70</v>
      </c>
      <c r="BD14" s="73">
        <f>SUM(D14:BB14)</f>
        <v>762.72</v>
      </c>
      <c r="BE14" s="74"/>
      <c r="BF14" s="63"/>
    </row>
    <row r="15" ht="15.35" customHeight="1">
      <c r="A15" s="49"/>
      <c r="B15" s="75"/>
      <c r="C15" t="s" s="71">
        <v>19</v>
      </c>
      <c r="D15" s="76">
        <f>D14*D7</f>
        <v>0</v>
      </c>
      <c r="E15" s="76">
        <f>E14*E7</f>
        <v>0</v>
      </c>
      <c r="F15" s="76">
        <f>F14*F7</f>
        <v>116.293632</v>
      </c>
      <c r="G15" s="76">
        <f>G14*G7</f>
        <v>136.06354944</v>
      </c>
      <c r="H15" s="76">
        <f>H14*H7</f>
        <v>157.228990464</v>
      </c>
      <c r="I15" s="76">
        <f>I14*I7</f>
        <v>163.518150082560</v>
      </c>
      <c r="J15" s="76">
        <f>J14*J7</f>
        <v>170.058876085862</v>
      </c>
      <c r="K15" s="76">
        <f>K14*K7</f>
        <v>176.861231129297</v>
      </c>
      <c r="L15" s="76">
        <f>L14*L7</f>
        <v>183.935680374469</v>
      </c>
      <c r="M15" s="76">
        <f>M14*M7</f>
        <v>191.293107589447</v>
      </c>
      <c r="N15" s="76">
        <f>N14*N7</f>
        <v>198.944831893025</v>
      </c>
      <c r="O15" s="76">
        <f>O14*O7</f>
        <v>206.902625168746</v>
      </c>
      <c r="P15" s="76">
        <f>P14*P7</f>
        <v>215.178730175496</v>
      </c>
      <c r="Q15" s="76">
        <f>Q14*Q7</f>
        <v>223.785879382516</v>
      </c>
      <c r="R15" s="76">
        <f>R14*R7</f>
        <v>232.737314557816</v>
      </c>
      <c r="S15" s="76">
        <f>S14*S7</f>
        <v>242.046807140129</v>
      </c>
      <c r="T15" s="76">
        <f>T14*T7</f>
        <v>251.728679425734</v>
      </c>
      <c r="U15" s="76">
        <f>U14*U7</f>
        <v>261.797826602764</v>
      </c>
      <c r="V15" s="76">
        <f>V14*V7</f>
        <v>272.269739666874</v>
      </c>
      <c r="W15" s="76">
        <f>W14*W7</f>
        <v>283.160529253549</v>
      </c>
      <c r="X15" s="76">
        <f>X14*X7</f>
        <v>294.486950423691</v>
      </c>
      <c r="Y15" s="76">
        <f>Y14*Y7</f>
        <v>306.266428440639</v>
      </c>
      <c r="Z15" s="76">
        <f>Z14*Z7</f>
        <v>318.517085578264</v>
      </c>
      <c r="AA15" s="76">
        <f>AA14*AA7</f>
        <v>331.257769001395</v>
      </c>
      <c r="AB15" s="76">
        <f>AB14*AB7</f>
        <v>344.508079761451</v>
      </c>
      <c r="AC15" s="76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t="s" s="27">
        <v>19</v>
      </c>
      <c r="BD15" s="73">
        <f>SUM(D15:BB15)</f>
        <v>5278.842493637720</v>
      </c>
      <c r="BE15" s="74"/>
      <c r="BF15" s="63"/>
    </row>
    <row r="16" ht="15.35" customHeight="1">
      <c r="A16" s="49"/>
      <c r="B16" s="75"/>
      <c r="C16" s="59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6"/>
      <c r="BD16" s="65"/>
      <c r="BE16" s="74"/>
      <c r="BF16" s="63"/>
    </row>
    <row r="17" ht="15.35" customHeight="1">
      <c r="A17" s="77"/>
      <c r="B17" s="75"/>
      <c r="C17" t="s" s="71">
        <v>20</v>
      </c>
      <c r="D17" s="76">
        <f>SUM(D18:D22)</f>
        <v>-76.59999999999999</v>
      </c>
      <c r="E17" s="76">
        <f>SUM(E18:E22)</f>
        <v>-152.864</v>
      </c>
      <c r="F17" s="76">
        <f>SUM(F18:F22)</f>
        <v>-56.69581824</v>
      </c>
      <c r="G17" s="76">
        <f>SUM(G18:G22)</f>
        <v>-61.9116945408</v>
      </c>
      <c r="H17" s="76">
        <f>SUM(H18:H22)</f>
        <v>-67.454127636480</v>
      </c>
      <c r="I17" s="76">
        <f>SUM(I18:I22)</f>
        <v>-70.15229274193921</v>
      </c>
      <c r="J17" s="76">
        <f>SUM(J18:J22)</f>
        <v>-72.95838445161669</v>
      </c>
      <c r="K17" s="76">
        <f>SUM(K18:K22)</f>
        <v>-75.87671982968141</v>
      </c>
      <c r="L17" s="76">
        <f>SUM(L18:L22)</f>
        <v>-78.9117886228687</v>
      </c>
      <c r="M17" s="76">
        <f>SUM(M18:M22)</f>
        <v>-82.06826016778339</v>
      </c>
      <c r="N17" s="76">
        <f>SUM(N18:N22)</f>
        <v>-85.3509905744948</v>
      </c>
      <c r="O17" s="76">
        <f>SUM(O18:O22)</f>
        <v>-88.7650301974745</v>
      </c>
      <c r="P17" s="76">
        <f>SUM(P18:P22)</f>
        <v>-92.31563140537349</v>
      </c>
      <c r="Q17" s="76">
        <f>SUM(Q18:Q22)</f>
        <v>-96.0082566615885</v>
      </c>
      <c r="R17" s="76">
        <f>SUM(R18:R22)</f>
        <v>-99.848586928052</v>
      </c>
      <c r="S17" s="76">
        <f>SUM(S18:S22)</f>
        <v>-103.842530405174</v>
      </c>
      <c r="T17" s="76">
        <f>SUM(T18:T22)</f>
        <v>-107.996231621381</v>
      </c>
      <c r="U17" s="76">
        <f>SUM(U18:U22)</f>
        <v>-112.316080886236</v>
      </c>
      <c r="V17" s="76">
        <f>SUM(V18:V22)</f>
        <v>-116.808724121686</v>
      </c>
      <c r="W17" s="76">
        <f>SUM(W18:W22)</f>
        <v>-121.481073086553</v>
      </c>
      <c r="X17" s="76">
        <f>SUM(X18:X22)</f>
        <v>-126.340316010015</v>
      </c>
      <c r="Y17" s="76">
        <f>SUM(Y18:Y22)</f>
        <v>-131.393928650416</v>
      </c>
      <c r="Z17" s="76">
        <f>SUM(Z18:Z22)</f>
        <v>-136.649685796433</v>
      </c>
      <c r="AA17" s="76">
        <f>SUM(AA18:AA22)</f>
        <v>-142.115673228290</v>
      </c>
      <c r="AB17" s="76">
        <f>SUM(AB18:AB22)</f>
        <v>-147.800300157421</v>
      </c>
      <c r="AC17" s="76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t="s" s="27">
        <v>20</v>
      </c>
      <c r="BD17" s="73">
        <f>SUM(D17:BB17)</f>
        <v>-2504.526125961760</v>
      </c>
      <c r="BE17" s="74"/>
      <c r="BF17" s="63"/>
    </row>
    <row r="18" ht="15.35" customHeight="1">
      <c r="A18" s="77">
        <v>0.1</v>
      </c>
      <c r="B18" s="75"/>
      <c r="C18" t="s" s="78">
        <v>71</v>
      </c>
      <c r="D18" s="79">
        <v>0</v>
      </c>
      <c r="E18" s="79">
        <v>0</v>
      </c>
      <c r="F18" s="79">
        <f>(-$A$18*F14*5.408)</f>
        <v>-14.536704</v>
      </c>
      <c r="G18" s="79">
        <f>F18*(1+$D$8)*(G12/F12)</f>
        <v>-17.00794368</v>
      </c>
      <c r="H18" s="79">
        <f>G18*(1+$D$8)*(H12/G12)</f>
        <v>-19.653623808</v>
      </c>
      <c r="I18" s="79">
        <f>H18*(1+$D$8)*(I12/H12)</f>
        <v>-20.439768760320</v>
      </c>
      <c r="J18" s="79">
        <f>I18*(1+$D$8)*(J12/I12)</f>
        <v>-21.2573595107328</v>
      </c>
      <c r="K18" s="79">
        <f>J18*(1+$D$8)*(K12/J12)</f>
        <v>-22.1076538911621</v>
      </c>
      <c r="L18" s="79">
        <f>K18*(1+$D$8)*(L12/K12)</f>
        <v>-22.9919600468086</v>
      </c>
      <c r="M18" s="79">
        <f>L18*(1+$D$8)*(M12/L12)</f>
        <v>-23.9116384486809</v>
      </c>
      <c r="N18" s="79">
        <f>M18*(1+$D$8)*(N12/M12)</f>
        <v>-24.8681039866281</v>
      </c>
      <c r="O18" s="79">
        <f>N18*(1+$D$8)*(O12/N12)</f>
        <v>-25.8628281460932</v>
      </c>
      <c r="P18" s="79">
        <f>O18*(1+$D$8)*(P12/O12)</f>
        <v>-26.8973412719369</v>
      </c>
      <c r="Q18" s="79">
        <f>P18*(1+$D$8)*(Q12/P12)</f>
        <v>-27.9732349228144</v>
      </c>
      <c r="R18" s="79">
        <f>Q18*(1+$D$8)*(R12/Q12)</f>
        <v>-29.092164319727</v>
      </c>
      <c r="S18" s="79">
        <f>R18*(1+$D$8)*(S12/R12)</f>
        <v>-30.2558508925161</v>
      </c>
      <c r="T18" s="79">
        <f>S18*(1+$D$8)*(T12/S12)</f>
        <v>-31.4660849282167</v>
      </c>
      <c r="U18" s="79">
        <f>T18*(1+$D$8)*(U12/T12)</f>
        <v>-32.7247283253454</v>
      </c>
      <c r="V18" s="79">
        <f>U18*(1+$D$8)*(V12/U12)</f>
        <v>-34.0337174583592</v>
      </c>
      <c r="W18" s="79">
        <f>V18*(1+$D$8)*(W12/V12)</f>
        <v>-35.3950661566936</v>
      </c>
      <c r="X18" s="79">
        <f>W18*(1+$D$8)*(X12/W12)</f>
        <v>-36.8108688029613</v>
      </c>
      <c r="Y18" s="79">
        <f>X18*(1+$D$8)*(Y12/X12)</f>
        <v>-38.2833035550798</v>
      </c>
      <c r="Z18" s="79">
        <f>Y18*(1+$D$8)*(Z12/Y12)</f>
        <v>-39.814635697283</v>
      </c>
      <c r="AA18" s="79">
        <f>Z18*(1+$D$8)*(AA12/Z12)</f>
        <v>-41.4072211251743</v>
      </c>
      <c r="AB18" s="79">
        <f>AA18*(1+$D$8)*(AB12/AA12)</f>
        <v>-43.0635099701813</v>
      </c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t="s" s="80">
        <v>71</v>
      </c>
      <c r="BD18" s="81">
        <f>SUM(D18:BB18)</f>
        <v>-659.8553117047149</v>
      </c>
      <c r="BE18" s="74"/>
      <c r="BF18" s="63"/>
    </row>
    <row r="19" ht="15.35" customHeight="1">
      <c r="A19" s="77">
        <v>0.07000000000000001</v>
      </c>
      <c r="B19" s="75"/>
      <c r="C19" t="s" s="78">
        <v>72</v>
      </c>
      <c r="D19" s="79">
        <f>(-D15*$A$19)+D46</f>
        <v>-21</v>
      </c>
      <c r="E19" s="79">
        <f>(-E15*$A$19)+E46</f>
        <v>-43.8</v>
      </c>
      <c r="F19" s="79">
        <f>(-F15*$A$19)+F46</f>
        <v>-8.14055424</v>
      </c>
      <c r="G19" s="79">
        <f>(-G15*$A$19)+G46</f>
        <v>-9.5244484608</v>
      </c>
      <c r="H19" s="79">
        <f>(-H15*$A$19)+H46</f>
        <v>-11.006029332480</v>
      </c>
      <c r="I19" s="79">
        <f>(-I15*$A$19)+I46</f>
        <v>-11.4462705057792</v>
      </c>
      <c r="J19" s="79">
        <f>(-J15*$A$19)+J46</f>
        <v>-11.9041213260103</v>
      </c>
      <c r="K19" s="79">
        <f>(-K15*$A$19)+K46</f>
        <v>-12.3802861790508</v>
      </c>
      <c r="L19" s="79">
        <f>(-L15*$A$19)+L46</f>
        <v>-12.8754976262128</v>
      </c>
      <c r="M19" s="79">
        <f>(-M15*$A$19)+M46</f>
        <v>-13.3905175312613</v>
      </c>
      <c r="N19" s="79">
        <f>(-N15*$A$19)+N46</f>
        <v>-13.9261382325118</v>
      </c>
      <c r="O19" s="79">
        <f>(-O15*$A$19)+O46</f>
        <v>-14.4831837618122</v>
      </c>
      <c r="P19" s="79">
        <f>(-P15*$A$19)+P46</f>
        <v>-15.0625111122847</v>
      </c>
      <c r="Q19" s="79">
        <f>(-Q15*$A$19)+Q46</f>
        <v>-15.6650115567761</v>
      </c>
      <c r="R19" s="79">
        <f>(-R15*$A$19)+R46</f>
        <v>-16.2916120190471</v>
      </c>
      <c r="S19" s="79">
        <f>(-S15*$A$19)+S46</f>
        <v>-16.943276499809</v>
      </c>
      <c r="T19" s="79">
        <f>(-T15*$A$19)+T46</f>
        <v>-17.6210075598014</v>
      </c>
      <c r="U19" s="79">
        <f>(-U15*$A$19)+U46</f>
        <v>-18.3258478621935</v>
      </c>
      <c r="V19" s="79">
        <f>(-V15*$A$19)+V46</f>
        <v>-19.0588817766812</v>
      </c>
      <c r="W19" s="79">
        <f>(-W15*$A$19)+W46</f>
        <v>-19.8212370477484</v>
      </c>
      <c r="X19" s="79">
        <f>(-X15*$A$19)+X46</f>
        <v>-20.6140865296584</v>
      </c>
      <c r="Y19" s="79">
        <f>(-Y15*$A$19)+Y46</f>
        <v>-21.4386499908447</v>
      </c>
      <c r="Z19" s="79">
        <f>(-Z15*$A$19)+Z46</f>
        <v>-22.2961959904785</v>
      </c>
      <c r="AA19" s="79">
        <f>(-AA15*$A$19)+AA46</f>
        <v>-23.1880438300977</v>
      </c>
      <c r="AB19" s="79">
        <f>(-AB15*$A$19)+AB46</f>
        <v>-24.1155655833016</v>
      </c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t="s" s="80">
        <v>72</v>
      </c>
      <c r="BD19" s="81">
        <f>SUM(D19:BB19)</f>
        <v>-434.318974554641</v>
      </c>
      <c r="BE19" s="74"/>
      <c r="BF19" s="63"/>
    </row>
    <row r="20" ht="15.35" customHeight="1">
      <c r="A20" s="77"/>
      <c r="B20" s="75"/>
      <c r="C20" t="s" s="78">
        <v>73</v>
      </c>
      <c r="D20" s="79">
        <f>D45</f>
        <v>-49</v>
      </c>
      <c r="E20" s="79">
        <f>E45</f>
        <v>-102.2</v>
      </c>
      <c r="F20" s="79">
        <f>F45</f>
        <v>0</v>
      </c>
      <c r="G20" s="79">
        <f>G45</f>
        <v>0</v>
      </c>
      <c r="H20" s="79">
        <f>H45</f>
        <v>0</v>
      </c>
      <c r="I20" s="79">
        <f>I45</f>
        <v>0</v>
      </c>
      <c r="J20" s="79">
        <f>J45</f>
        <v>0</v>
      </c>
      <c r="K20" s="79">
        <f>K45</f>
        <v>0</v>
      </c>
      <c r="L20" s="79">
        <f>L45</f>
        <v>0</v>
      </c>
      <c r="M20" s="79">
        <f>M45</f>
        <v>0</v>
      </c>
      <c r="N20" s="79">
        <f>N45</f>
        <v>0</v>
      </c>
      <c r="O20" s="79">
        <f>O45</f>
        <v>0</v>
      </c>
      <c r="P20" s="79">
        <f>P45</f>
        <v>0</v>
      </c>
      <c r="Q20" s="79">
        <f>Q45</f>
        <v>0</v>
      </c>
      <c r="R20" s="79">
        <f>R45</f>
        <v>0</v>
      </c>
      <c r="S20" s="79">
        <f>S45</f>
        <v>0</v>
      </c>
      <c r="T20" s="79">
        <f>T45</f>
        <v>0</v>
      </c>
      <c r="U20" s="79">
        <f>U45</f>
        <v>0</v>
      </c>
      <c r="V20" s="79">
        <f>V45</f>
        <v>0</v>
      </c>
      <c r="W20" s="79">
        <f>W45</f>
        <v>0</v>
      </c>
      <c r="X20" s="79">
        <f>X45</f>
        <v>0</v>
      </c>
      <c r="Y20" s="79">
        <f>Y45</f>
        <v>0</v>
      </c>
      <c r="Z20" s="79">
        <f>Z45</f>
        <v>0</v>
      </c>
      <c r="AA20" s="79">
        <f>AA45</f>
        <v>0</v>
      </c>
      <c r="AB20" s="79">
        <f>AB45</f>
        <v>0</v>
      </c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t="s" s="80">
        <v>73</v>
      </c>
      <c r="BD20" s="81">
        <f>SUM(D20:BB20)</f>
        <v>-151.2</v>
      </c>
      <c r="BE20" s="74"/>
      <c r="BF20" s="63"/>
    </row>
    <row r="21" ht="15.35" customHeight="1">
      <c r="A21" s="49"/>
      <c r="B21" s="75"/>
      <c r="C21" t="s" s="78">
        <v>74</v>
      </c>
      <c r="D21" s="79">
        <f>-(D9*110000*12)/1000000</f>
        <v>-6.6</v>
      </c>
      <c r="E21" s="79">
        <f>D21*(1+$D$8)</f>
        <v>-6.864</v>
      </c>
      <c r="F21" s="79">
        <f>E21*(1+$D$8)</f>
        <v>-7.13856</v>
      </c>
      <c r="G21" s="79">
        <f>F21*(1+$D$8)</f>
        <v>-7.4241024</v>
      </c>
      <c r="H21" s="79">
        <f>G21*(1+$D$8)</f>
        <v>-7.721066496</v>
      </c>
      <c r="I21" s="79">
        <f>H21*(1+$D$8)</f>
        <v>-8.029909155840</v>
      </c>
      <c r="J21" s="79">
        <f>I21*(1+$D$8)</f>
        <v>-8.351105522073601</v>
      </c>
      <c r="K21" s="79">
        <f>J21*(1+$D$8)</f>
        <v>-8.68514974295654</v>
      </c>
      <c r="L21" s="79">
        <f>K21*(1+$D$8)</f>
        <v>-9.032555732674799</v>
      </c>
      <c r="M21" s="79">
        <f>L21*(1+$D$8)</f>
        <v>-9.393857961981791</v>
      </c>
      <c r="N21" s="79">
        <f>M21*(1+$D$8)</f>
        <v>-9.769612280461059</v>
      </c>
      <c r="O21" s="79">
        <f>N21*(1+$D$8)</f>
        <v>-10.1603967716795</v>
      </c>
      <c r="P21" s="79">
        <f>O21*(1+$D$8)</f>
        <v>-10.5668126425467</v>
      </c>
      <c r="Q21" s="79">
        <f>P21*(1+$D$8)</f>
        <v>-10.9894851482486</v>
      </c>
      <c r="R21" s="79">
        <f>Q21*(1+$D$8)</f>
        <v>-11.4290645541785</v>
      </c>
      <c r="S21" s="79">
        <f>R21*(1+$D$8)</f>
        <v>-11.8862271363456</v>
      </c>
      <c r="T21" s="79">
        <f>S21*(1+$D$8)</f>
        <v>-12.3616762217994</v>
      </c>
      <c r="U21" s="79">
        <f>T21*(1+$D$8)</f>
        <v>-12.8561432706714</v>
      </c>
      <c r="V21" s="79">
        <f>U21*(1+$D$8)</f>
        <v>-13.3703890014983</v>
      </c>
      <c r="W21" s="79">
        <f>V21*(1+$D$8)</f>
        <v>-13.9052045615582</v>
      </c>
      <c r="X21" s="79">
        <f>W21*(1+$D$8)</f>
        <v>-14.4614127440205</v>
      </c>
      <c r="Y21" s="79">
        <f>X21*(1+$D$8)</f>
        <v>-15.0398692537813</v>
      </c>
      <c r="Z21" s="79">
        <f>Y21*(1+$D$8)</f>
        <v>-15.6414640239326</v>
      </c>
      <c r="AA21" s="79">
        <f>Z21*(1+$D$8)</f>
        <v>-16.2671225848899</v>
      </c>
      <c r="AB21" s="79">
        <f>AA21*(1+$D$8)</f>
        <v>-16.9178074882855</v>
      </c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t="s" s="80">
        <v>74</v>
      </c>
      <c r="BD21" s="81">
        <f>SUM(D21:BB21)</f>
        <v>-274.862994695424</v>
      </c>
      <c r="BE21" s="74"/>
      <c r="BF21" s="63"/>
    </row>
    <row r="22" ht="15.35" customHeight="1">
      <c r="A22" s="49"/>
      <c r="B22" s="75"/>
      <c r="C22" t="s" s="78">
        <v>75</v>
      </c>
      <c r="D22" s="79"/>
      <c r="E22" s="79"/>
      <c r="F22" s="79">
        <f>-(D10*F14)</f>
        <v>-26.88</v>
      </c>
      <c r="G22" s="79">
        <f>F22*(1+$D$8)</f>
        <v>-27.9552</v>
      </c>
      <c r="H22" s="79">
        <f>G22*(1+$D$8)</f>
        <v>-29.073408</v>
      </c>
      <c r="I22" s="79">
        <f>H22*(1+$D$8)</f>
        <v>-30.23634432</v>
      </c>
      <c r="J22" s="79">
        <f>I22*(1+$D$8)</f>
        <v>-31.4457980928</v>
      </c>
      <c r="K22" s="79">
        <f>J22*(1+$D$8)</f>
        <v>-32.703630016512</v>
      </c>
      <c r="L22" s="79">
        <f>K22*(1+$D$8)</f>
        <v>-34.0117752171725</v>
      </c>
      <c r="M22" s="79">
        <f>L22*(1+$D$8)</f>
        <v>-35.3722462258594</v>
      </c>
      <c r="N22" s="79">
        <f>M22*(1+$D$8)</f>
        <v>-36.7871360748938</v>
      </c>
      <c r="O22" s="79">
        <f>N22*(1+$D$8)</f>
        <v>-38.2586215178896</v>
      </c>
      <c r="P22" s="79">
        <f>O22*(1+$D$8)</f>
        <v>-39.7889663786052</v>
      </c>
      <c r="Q22" s="79">
        <f>P22*(1+$D$8)</f>
        <v>-41.3805250337494</v>
      </c>
      <c r="R22" s="79">
        <f>Q22*(1+$D$8)</f>
        <v>-43.0357460350994</v>
      </c>
      <c r="S22" s="79">
        <f>R22*(1+$D$8)</f>
        <v>-44.7571758765034</v>
      </c>
      <c r="T22" s="79">
        <f>S22*(1+$D$8)</f>
        <v>-46.5474629115635</v>
      </c>
      <c r="U22" s="79">
        <f>T22*(1+$D$8)</f>
        <v>-48.409361428026</v>
      </c>
      <c r="V22" s="79">
        <f>U22*(1+$D$8)</f>
        <v>-50.345735885147</v>
      </c>
      <c r="W22" s="79">
        <f>V22*(1+$D$8)</f>
        <v>-52.3595653205529</v>
      </c>
      <c r="X22" s="79">
        <f>W22*(1+$D$8)</f>
        <v>-54.453947933375</v>
      </c>
      <c r="Y22" s="79">
        <f>X22*(1+$D$8)</f>
        <v>-56.632105850710</v>
      </c>
      <c r="Z22" s="79">
        <f>Y22*(1+$D$8)</f>
        <v>-58.8973900847384</v>
      </c>
      <c r="AA22" s="79">
        <f>Z22*(1+$D$8)</f>
        <v>-61.2532856881279</v>
      </c>
      <c r="AB22" s="79">
        <f>AA22*(1+$D$8)</f>
        <v>-63.703417115653</v>
      </c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t="s" s="80">
        <v>75</v>
      </c>
      <c r="BD22" s="81">
        <f>SUM(D22:BB22)</f>
        <v>-984.288845006978</v>
      </c>
      <c r="BE22" s="74"/>
      <c r="BF22" s="63"/>
    </row>
    <row r="23" ht="15.35" customHeight="1">
      <c r="A23" s="49"/>
      <c r="B23" s="75"/>
      <c r="C23" t="s" s="71">
        <v>21</v>
      </c>
      <c r="D23" s="76">
        <f>D15+D17</f>
        <v>-76.59999999999999</v>
      </c>
      <c r="E23" s="76">
        <f>E15+E17</f>
        <v>-152.864</v>
      </c>
      <c r="F23" s="76">
        <f>F15+F17</f>
        <v>59.59781376</v>
      </c>
      <c r="G23" s="76">
        <f>G15+G17</f>
        <v>74.1518548992</v>
      </c>
      <c r="H23" s="76">
        <f>H15+H17</f>
        <v>89.774862827520</v>
      </c>
      <c r="I23" s="76">
        <f>I15+I17</f>
        <v>93.36585734062081</v>
      </c>
      <c r="J23" s="76">
        <f>J15+J17</f>
        <v>97.1004916342453</v>
      </c>
      <c r="K23" s="76">
        <f>K15+K17</f>
        <v>100.984511299616</v>
      </c>
      <c r="L23" s="76">
        <f>L15+L17</f>
        <v>105.0238917516</v>
      </c>
      <c r="M23" s="76">
        <f>M15+M17</f>
        <v>109.224847421664</v>
      </c>
      <c r="N23" s="76">
        <f>N15+N17</f>
        <v>113.593841318530</v>
      </c>
      <c r="O23" s="76">
        <f>O15+O17</f>
        <v>118.137594971272</v>
      </c>
      <c r="P23" s="76">
        <f>P15+P17</f>
        <v>122.863098770123</v>
      </c>
      <c r="Q23" s="76">
        <f>Q15+Q17</f>
        <v>127.777622720928</v>
      </c>
      <c r="R23" s="76">
        <f>R15+R17</f>
        <v>132.888727629764</v>
      </c>
      <c r="S23" s="76">
        <f>S15+S17</f>
        <v>138.204276734955</v>
      </c>
      <c r="T23" s="76">
        <f>T15+T17</f>
        <v>143.732447804353</v>
      </c>
      <c r="U23" s="76">
        <f>U15+U17</f>
        <v>149.481745716528</v>
      </c>
      <c r="V23" s="76">
        <f>V15+V17</f>
        <v>155.461015545188</v>
      </c>
      <c r="W23" s="76">
        <f>W15+W17</f>
        <v>161.679456166996</v>
      </c>
      <c r="X23" s="76">
        <f>X15+X17</f>
        <v>168.146634413676</v>
      </c>
      <c r="Y23" s="76">
        <f>Y15+Y17</f>
        <v>174.872499790223</v>
      </c>
      <c r="Z23" s="76">
        <f>Z15+Z17</f>
        <v>181.867399781831</v>
      </c>
      <c r="AA23" s="76">
        <f>AA15+AA17</f>
        <v>189.142095773105</v>
      </c>
      <c r="AB23" s="76">
        <f>AB15+AB17</f>
        <v>196.707779604030</v>
      </c>
      <c r="AC23" s="76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t="s" s="27">
        <v>21</v>
      </c>
      <c r="BD23" s="73">
        <f>SUM(D23:BB23)</f>
        <v>2774.316367675970</v>
      </c>
      <c r="BE23" s="74"/>
      <c r="BF23" s="63"/>
    </row>
    <row r="24" ht="15.35" customHeight="1">
      <c r="A24" s="49"/>
      <c r="B24" s="75"/>
      <c r="C24" t="s" s="78">
        <v>22</v>
      </c>
      <c r="D24" s="82">
        <v>0</v>
      </c>
      <c r="E24" s="82">
        <v>0</v>
      </c>
      <c r="F24" s="83">
        <f>F23/F15</f>
        <v>0.512477018174134</v>
      </c>
      <c r="G24" s="83">
        <f>G23/G15</f>
        <v>0.5449795717103409</v>
      </c>
      <c r="H24" s="83">
        <f>H23/H15</f>
        <v>0.570981614539307</v>
      </c>
      <c r="I24" s="83">
        <f>I23/I15</f>
        <v>0.570981614539307</v>
      </c>
      <c r="J24" s="83">
        <f>J23/J15</f>
        <v>0.570981614539306</v>
      </c>
      <c r="K24" s="83">
        <f>K23/K15</f>
        <v>0.57098161453931</v>
      </c>
      <c r="L24" s="83">
        <f>L23/L15</f>
        <v>0.570981614539306</v>
      </c>
      <c r="M24" s="83">
        <f>M23/M15</f>
        <v>0.570981614539308</v>
      </c>
      <c r="N24" s="83">
        <f>N23/N15</f>
        <v>0.570981614539305</v>
      </c>
      <c r="O24" s="83">
        <f>O23/O15</f>
        <v>0.570981614539309</v>
      </c>
      <c r="P24" s="83">
        <f>P23/P15</f>
        <v>0.570981614539309</v>
      </c>
      <c r="Q24" s="83">
        <f>Q23/Q15</f>
        <v>0.570981614539309</v>
      </c>
      <c r="R24" s="83">
        <f>R23/R15</f>
        <v>0.570981614539306</v>
      </c>
      <c r="S24" s="83">
        <f>S23/S15</f>
        <v>0.570981614539307</v>
      </c>
      <c r="T24" s="83">
        <f>T23/T15</f>
        <v>0.570981614539306</v>
      </c>
      <c r="U24" s="83">
        <f>U23/U15</f>
        <v>0.570981614539308</v>
      </c>
      <c r="V24" s="83">
        <f>V23/V15</f>
        <v>0.570981614539305</v>
      </c>
      <c r="W24" s="83">
        <f>W23/W15</f>
        <v>0.570981614539307</v>
      </c>
      <c r="X24" s="83">
        <f>X23/X15</f>
        <v>0.570981614539307</v>
      </c>
      <c r="Y24" s="83">
        <f>Y23/Y15</f>
        <v>0.570981614539306</v>
      </c>
      <c r="Z24" s="83">
        <f>Z23/Z15</f>
        <v>0.570981614539305</v>
      </c>
      <c r="AA24" s="83">
        <f>AA23/AA15</f>
        <v>0.570981614539306</v>
      </c>
      <c r="AB24" s="83">
        <f>AB23/AB15</f>
        <v>0.570981614539308</v>
      </c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t="s" s="80">
        <v>22</v>
      </c>
      <c r="BD24" s="85">
        <f>BD23/BD15</f>
        <v>0.5255539203944219</v>
      </c>
      <c r="BE24" s="6"/>
      <c r="BF24" s="63"/>
    </row>
    <row r="25" ht="15.35" customHeight="1">
      <c r="A25" s="49"/>
      <c r="B25" s="75"/>
      <c r="C25" s="5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3"/>
    </row>
    <row r="26" ht="15.35" customHeight="1">
      <c r="A26" s="49"/>
      <c r="B26" s="75"/>
      <c r="C26" t="s" s="71">
        <v>76</v>
      </c>
      <c r="D26" s="76">
        <v>0</v>
      </c>
      <c r="E26" s="76">
        <v>0</v>
      </c>
      <c r="F26" s="76">
        <f>-'Financial Cost'!H8/1000000</f>
        <v>-10.35692167</v>
      </c>
      <c r="G26" s="76">
        <f>-'Financial Cost'!I8/1000000</f>
        <v>-9.89647617</v>
      </c>
      <c r="H26" s="76">
        <f>-'Financial Cost'!J8/1000000</f>
        <v>-9.4076314</v>
      </c>
      <c r="I26" s="76">
        <f>-'Financial Cost'!K8/1000000</f>
        <v>-8.88863576</v>
      </c>
      <c r="J26" s="76">
        <f>-'Financial Cost'!L8/1000000</f>
        <v>-8.3376296</v>
      </c>
      <c r="K26" s="76">
        <f>-'Financial Cost'!M8/1000000</f>
        <v>-7.75263858</v>
      </c>
      <c r="L26" s="76">
        <f>-'Financial Cost'!N8/1000000</f>
        <v>-7.1315666</v>
      </c>
      <c r="M26" s="76">
        <f>-'Financial Cost'!O8/1000000</f>
        <v>-6.47218826</v>
      </c>
      <c r="N26" s="76">
        <f>-'Financial Cost'!P8/1000000</f>
        <v>-5.7721409</v>
      </c>
      <c r="O26" s="76">
        <f>-'Financial Cost'!Q8/1000000</f>
        <v>-5.02891616</v>
      </c>
      <c r="P26" s="76">
        <f>-'Financial Cost'!R8/1000000</f>
        <v>-4.23985094</v>
      </c>
      <c r="Q26" s="76">
        <f>-'Financial Cost'!S8/1000000</f>
        <v>-3.4021179</v>
      </c>
      <c r="R26" s="76">
        <f>-'Financial Cost'!T8/1000000</f>
        <v>-2.51271532</v>
      </c>
      <c r="S26" s="76">
        <f>-'Financial Cost'!U8/1000000</f>
        <v>-1.56845634</v>
      </c>
      <c r="T26" s="76">
        <f>-'Financial Cost'!V8/1000000</f>
        <v>-0.56595753</v>
      </c>
      <c r="U26" s="76">
        <f>-'Financial Cost'!W8/1000000</f>
        <v>0</v>
      </c>
      <c r="V26" s="76">
        <f>-'Financial Cost'!X8/1000000</f>
        <v>0</v>
      </c>
      <c r="W26" s="76">
        <f>-'Financial Cost'!Y8/1000000</f>
        <v>0</v>
      </c>
      <c r="X26" s="76">
        <f>-'Financial Cost'!Z8/1000000</f>
        <v>0</v>
      </c>
      <c r="Y26" s="76">
        <f>-'Financial Cost'!AA8/1000000</f>
        <v>0</v>
      </c>
      <c r="Z26" s="76">
        <f>-'Financial Cost'!AB8/1000000</f>
        <v>0</v>
      </c>
      <c r="AA26" s="76">
        <f>-'Financial Cost'!AC8/1000000</f>
        <v>0</v>
      </c>
      <c r="AB26" s="76">
        <f>-'Financial Cost'!AD8/1000000</f>
        <v>0</v>
      </c>
      <c r="AC26" s="76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t="s" s="27">
        <v>76</v>
      </c>
      <c r="BD26" s="73">
        <f>SUM(D26:BB26)</f>
        <v>-91.33384313000001</v>
      </c>
      <c r="BE26" s="74"/>
      <c r="BF26" s="63"/>
    </row>
    <row r="27" ht="15.35" customHeight="1">
      <c r="A27" s="86">
        <v>15</v>
      </c>
      <c r="B27" s="75"/>
      <c r="C27" t="s" s="71">
        <v>77</v>
      </c>
      <c r="D27" s="76">
        <f>($D$45)/($A$27)</f>
        <v>-3.26666666666667</v>
      </c>
      <c r="E27" s="76">
        <f>($D$45)/($A$27)+($E$45/$A$27)</f>
        <v>-10.08</v>
      </c>
      <c r="F27" s="76">
        <f>($D$45)/($A$27)+($E$45/$A$27)</f>
        <v>-10.08</v>
      </c>
      <c r="G27" s="76">
        <f>($D$45)/($A$27)+($E$45/$A$27)</f>
        <v>-10.08</v>
      </c>
      <c r="H27" s="76">
        <f>($D$45)/($A$27)+($E$45/$A$27)</f>
        <v>-10.08</v>
      </c>
      <c r="I27" s="76">
        <f>($D$45)/($A$27)+($E$45/$A$27)</f>
        <v>-10.08</v>
      </c>
      <c r="J27" s="76">
        <f>($D$45)/($A$27)+($E$45/$A$27)</f>
        <v>-10.08</v>
      </c>
      <c r="K27" s="76">
        <f>($D$45)/($A$27)+($E$45/$A$27)</f>
        <v>-10.08</v>
      </c>
      <c r="L27" s="76">
        <f>($D$45)/($A$27)+($E$45/$A$27)</f>
        <v>-10.08</v>
      </c>
      <c r="M27" s="76">
        <f>($D$45)/($A$27)+($E$45/$A$27)</f>
        <v>-10.08</v>
      </c>
      <c r="N27" s="76">
        <f>($D$45)/($A$27)+($E$45/$A$27)</f>
        <v>-10.08</v>
      </c>
      <c r="O27" s="76">
        <f>($D$45)/($A$27)+($E$45/$A$27)</f>
        <v>-10.08</v>
      </c>
      <c r="P27" s="76">
        <f>($D$45)/($A$27)+($E$45/$A$27)</f>
        <v>-10.08</v>
      </c>
      <c r="Q27" s="76">
        <f>($D$45)/($A$27)+($E$45/$A$27)</f>
        <v>-10.08</v>
      </c>
      <c r="R27" s="76">
        <f>($D$45)/($A$27)+($E$45/$A$27)</f>
        <v>-10.08</v>
      </c>
      <c r="S27" s="76">
        <f>($E$45)/($A$27)</f>
        <v>-6.81333333333333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t="s" s="27">
        <v>77</v>
      </c>
      <c r="BD27" s="73">
        <f>SUM(D27:BB27)</f>
        <v>-151.2</v>
      </c>
      <c r="BE27" s="74"/>
      <c r="BF27" s="63"/>
    </row>
    <row r="28" ht="15.35" customHeight="1">
      <c r="A28" s="49"/>
      <c r="B28" s="75"/>
      <c r="C28" t="s" s="71">
        <v>23</v>
      </c>
      <c r="D28" s="76">
        <f>D23+D26+D27</f>
        <v>-79.8666666666667</v>
      </c>
      <c r="E28" s="76">
        <f>E23+E26+E27</f>
        <v>-162.944</v>
      </c>
      <c r="F28" s="76">
        <f>F23+F26+F27</f>
        <v>39.16089209</v>
      </c>
      <c r="G28" s="76">
        <f>G23+G26+G27</f>
        <v>54.1753787292</v>
      </c>
      <c r="H28" s="76">
        <f>H23+H26+H27</f>
        <v>70.287231427520</v>
      </c>
      <c r="I28" s="76">
        <f>I23+I26+I27</f>
        <v>74.39722158062079</v>
      </c>
      <c r="J28" s="76">
        <f>J23+J26+J27</f>
        <v>78.6828620342453</v>
      </c>
      <c r="K28" s="76">
        <f>K23+K26+K27</f>
        <v>83.15187271961599</v>
      </c>
      <c r="L28" s="76">
        <f>L23+L26+L27</f>
        <v>87.81232515160001</v>
      </c>
      <c r="M28" s="76">
        <f>M23+M26+M27</f>
        <v>92.672659161664</v>
      </c>
      <c r="N28" s="76">
        <f>N23+N26+N27</f>
        <v>97.741700418530</v>
      </c>
      <c r="O28" s="76">
        <f>O23+O26+O27</f>
        <v>103.028678811272</v>
      </c>
      <c r="P28" s="76">
        <f>P23+P26+P27</f>
        <v>108.543247830123</v>
      </c>
      <c r="Q28" s="76">
        <f>Q23+Q26+Q27</f>
        <v>114.295504820928</v>
      </c>
      <c r="R28" s="76">
        <f>R23+R26+R27</f>
        <v>120.296012309764</v>
      </c>
      <c r="S28" s="76">
        <f>S23+S26+S27</f>
        <v>129.822487061622</v>
      </c>
      <c r="T28" s="76">
        <f>T23+T26+T27</f>
        <v>143.166490274353</v>
      </c>
      <c r="U28" s="76">
        <f>U23+U26+U27</f>
        <v>149.481745716528</v>
      </c>
      <c r="V28" s="76">
        <f>V23+V26+V27</f>
        <v>155.461015545188</v>
      </c>
      <c r="W28" s="76">
        <f>W23+W26+W27</f>
        <v>161.679456166996</v>
      </c>
      <c r="X28" s="76">
        <f>X23+X26+X27</f>
        <v>168.146634413676</v>
      </c>
      <c r="Y28" s="76">
        <f>Y23+Y26+Y27</f>
        <v>174.872499790223</v>
      </c>
      <c r="Z28" s="76">
        <f>Z23+Z26+Z27</f>
        <v>181.867399781831</v>
      </c>
      <c r="AA28" s="76">
        <f>AA23+AA26+AA27</f>
        <v>189.142095773105</v>
      </c>
      <c r="AB28" s="76">
        <f>AB23+AB26+AB27</f>
        <v>196.707779604030</v>
      </c>
      <c r="AC28" s="76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t="s" s="27">
        <v>23</v>
      </c>
      <c r="BD28" s="73">
        <f>SUM(D28:BB28)</f>
        <v>2531.782524545970</v>
      </c>
      <c r="BE28" s="74"/>
      <c r="BF28" s="63"/>
    </row>
    <row r="29" ht="15.35" customHeight="1">
      <c r="A29" s="49"/>
      <c r="B29" s="75"/>
      <c r="C29" t="s" s="78">
        <v>24</v>
      </c>
      <c r="D29" s="82">
        <v>0</v>
      </c>
      <c r="E29" s="82">
        <v>0</v>
      </c>
      <c r="F29" s="83">
        <f>F28/F15</f>
        <v>0.336741500084889</v>
      </c>
      <c r="G29" s="83">
        <f>G28/G15</f>
        <v>0.398162321592895</v>
      </c>
      <c r="H29" s="83">
        <f>H28/H15</f>
        <v>0.447037351191372</v>
      </c>
      <c r="I29" s="83">
        <f>I28/I15</f>
        <v>0.454978371165878</v>
      </c>
      <c r="J29" s="83">
        <f>J28/J15</f>
        <v>0.462680124938134</v>
      </c>
      <c r="K29" s="83">
        <f>K28/K15</f>
        <v>0.470153194053176</v>
      </c>
      <c r="L29" s="83">
        <f>L28/L15</f>
        <v>0.477407781746454</v>
      </c>
      <c r="M29" s="83">
        <f>M28/M15</f>
        <v>0.484453728257465</v>
      </c>
      <c r="N29" s="83">
        <f>N28/N15</f>
        <v>0.491300525318933</v>
      </c>
      <c r="O29" s="83">
        <f>O28/O15</f>
        <v>0.497957330059218</v>
      </c>
      <c r="P29" s="83">
        <f>P28/P15</f>
        <v>0.504432978768845</v>
      </c>
      <c r="Q29" s="83">
        <f>Q28/Q15</f>
        <v>0.510735999681031</v>
      </c>
      <c r="R29" s="83">
        <f>R28/R15</f>
        <v>0.516874625533588</v>
      </c>
      <c r="S29" s="83">
        <f>S28/S15</f>
        <v>0.5363528178517279</v>
      </c>
      <c r="T29" s="83">
        <f>T28/T15</f>
        <v>0.568733330667595</v>
      </c>
      <c r="U29" s="83">
        <f>U28/U15</f>
        <v>0.570981614539308</v>
      </c>
      <c r="V29" s="83">
        <f>V28/V15</f>
        <v>0.570981614539305</v>
      </c>
      <c r="W29" s="83">
        <f>W28/W15</f>
        <v>0.570981614539307</v>
      </c>
      <c r="X29" s="83">
        <f>X28/X15</f>
        <v>0.570981614539307</v>
      </c>
      <c r="Y29" s="83">
        <f>Y28/Y15</f>
        <v>0.570981614539306</v>
      </c>
      <c r="Z29" s="83">
        <f>Z28/Z15</f>
        <v>0.570981614539305</v>
      </c>
      <c r="AA29" s="83">
        <f>AA28/AA15</f>
        <v>0.570981614539306</v>
      </c>
      <c r="AB29" s="83">
        <f>AB28/AB15</f>
        <v>0.570981614539308</v>
      </c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t="s" s="80">
        <v>24</v>
      </c>
      <c r="BD29" s="85">
        <f>BD28/BD15</f>
        <v>0.479609408236252</v>
      </c>
      <c r="BE29" s="74"/>
      <c r="BF29" s="63"/>
    </row>
    <row r="30" ht="15.35" customHeight="1">
      <c r="A30" s="49"/>
      <c r="B30" s="75"/>
      <c r="C30" s="59"/>
      <c r="D30" s="65"/>
      <c r="E30" s="6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5"/>
      <c r="BE30" s="74"/>
      <c r="BF30" s="63"/>
    </row>
    <row r="31" ht="15.35" customHeight="1">
      <c r="A31" s="77">
        <v>0.05</v>
      </c>
      <c r="B31" s="75"/>
      <c r="C31" t="s" s="71">
        <v>78</v>
      </c>
      <c r="D31" s="76">
        <v>0</v>
      </c>
      <c r="E31" s="76">
        <v>0</v>
      </c>
      <c r="F31" s="76">
        <f>-F15*$A$31</f>
        <v>-5.8146816</v>
      </c>
      <c r="G31" s="76">
        <f>-G15*$A$31</f>
        <v>-6.803177472</v>
      </c>
      <c r="H31" s="76">
        <f>-H15*$A$31</f>
        <v>-7.8614495232</v>
      </c>
      <c r="I31" s="76">
        <f>-I15*$A$31</f>
        <v>-8.175907504128</v>
      </c>
      <c r="J31" s="76">
        <f>-J15*$A$31</f>
        <v>-8.5029438042931</v>
      </c>
      <c r="K31" s="76">
        <f>-K15*$A$31</f>
        <v>-8.84306155646485</v>
      </c>
      <c r="L31" s="76">
        <f>-L15*$A$31</f>
        <v>-9.19678401872345</v>
      </c>
      <c r="M31" s="76">
        <f>-M15*$A$31</f>
        <v>-9.564655379472351</v>
      </c>
      <c r="N31" s="76">
        <f>-N15*$A$31</f>
        <v>-9.947241594651249</v>
      </c>
      <c r="O31" s="76">
        <f>-O15*$A$31</f>
        <v>-10.3451312584373</v>
      </c>
      <c r="P31" s="76">
        <f>-P15*$A$31</f>
        <v>-10.7589365087748</v>
      </c>
      <c r="Q31" s="76">
        <f>-Q15*$A$31</f>
        <v>-11.1892939691258</v>
      </c>
      <c r="R31" s="76">
        <f>-R15*$A$31</f>
        <v>-11.6368657278908</v>
      </c>
      <c r="S31" s="76">
        <f>-S15*$A$31</f>
        <v>-12.1023403570065</v>
      </c>
      <c r="T31" s="76">
        <f>-T15*$A$31</f>
        <v>-12.5864339712867</v>
      </c>
      <c r="U31" s="76">
        <f>-U15*$A$31</f>
        <v>-13.0898913301382</v>
      </c>
      <c r="V31" s="76">
        <f>-V15*$A$31</f>
        <v>-13.6134869833437</v>
      </c>
      <c r="W31" s="76">
        <f>-W15*$A$31</f>
        <v>-14.1580264626775</v>
      </c>
      <c r="X31" s="76">
        <f>-X15*$A$31</f>
        <v>-14.7243475211846</v>
      </c>
      <c r="Y31" s="76">
        <f>-Y15*$A$31</f>
        <v>-15.313321422032</v>
      </c>
      <c r="Z31" s="76">
        <f>-Z15*$A$31</f>
        <v>-15.9258542789132</v>
      </c>
      <c r="AA31" s="76">
        <f>-AA15*$A$31</f>
        <v>-16.5628884500698</v>
      </c>
      <c r="AB31" s="76">
        <f>-AB15*$A$31</f>
        <v>-17.2254039880726</v>
      </c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t="s" s="27">
        <v>78</v>
      </c>
      <c r="BD31" s="73">
        <f>SUM(D31:BB31)</f>
        <v>-263.942124681887</v>
      </c>
      <c r="BE31" s="74"/>
      <c r="BF31" s="63"/>
    </row>
    <row r="32" ht="15.35" customHeight="1">
      <c r="A32" s="49"/>
      <c r="B32" s="75"/>
      <c r="C32" t="s" s="71">
        <v>79</v>
      </c>
      <c r="D32" s="76">
        <v>0</v>
      </c>
      <c r="E32" s="76">
        <v>0</v>
      </c>
      <c r="F32" s="76">
        <f>-'Financial Cost'!H9/1000000</f>
        <v>-7.46533454</v>
      </c>
      <c r="G32" s="76">
        <f>-'Financial Cost'!I9/1000000</f>
        <v>-7.92578003</v>
      </c>
      <c r="H32" s="76">
        <f>-'Financial Cost'!J9/1000000</f>
        <v>-8.4146248</v>
      </c>
      <c r="I32" s="76">
        <f>-'Financial Cost'!K9/1000000</f>
        <v>-8.933620449999999</v>
      </c>
      <c r="J32" s="76">
        <f>-'Financial Cost'!L9/1000000</f>
        <v>-9.484626609999999</v>
      </c>
      <c r="K32" s="76">
        <f>-'Financial Cost'!M9/1000000</f>
        <v>-10.06961763</v>
      </c>
      <c r="L32" s="76">
        <f>-'Financial Cost'!N9/1000000</f>
        <v>-10.69068961</v>
      </c>
      <c r="M32" s="76">
        <f>-'Financial Cost'!O9/1000000</f>
        <v>-11.35006795</v>
      </c>
      <c r="N32" s="76">
        <f>-'Financial Cost'!P9/1000000</f>
        <v>-12.05011531</v>
      </c>
      <c r="O32" s="76">
        <f>-'Financial Cost'!Q9/1000000</f>
        <v>-12.79334005</v>
      </c>
      <c r="P32" s="76">
        <f>-'Financial Cost'!R9/1000000</f>
        <v>-13.58240527</v>
      </c>
      <c r="Q32" s="76">
        <f>-'Financial Cost'!S9/1000000</f>
        <v>-14.42013831</v>
      </c>
      <c r="R32" s="76">
        <f>-'Financial Cost'!T9/1000000</f>
        <v>-15.30954089</v>
      </c>
      <c r="S32" s="76">
        <f>-'Financial Cost'!U9/1000000</f>
        <v>-16.25379987</v>
      </c>
      <c r="T32" s="76">
        <f>-'Financial Cost'!V9/1000000</f>
        <v>-17.25629868</v>
      </c>
      <c r="U32" s="76">
        <f>-'Financial Cost'!W9/1000000</f>
        <v>0</v>
      </c>
      <c r="V32" s="76">
        <f>-'Financial Cost'!X9/1000000</f>
        <v>0</v>
      </c>
      <c r="W32" s="76">
        <f>-'Financial Cost'!Y9/1000000</f>
        <v>0</v>
      </c>
      <c r="X32" s="76">
        <f>-'Financial Cost'!Z9/1000000</f>
        <v>0</v>
      </c>
      <c r="Y32" s="76">
        <f>-'Financial Cost'!AA9/1000000</f>
        <v>0</v>
      </c>
      <c r="Z32" s="76">
        <f>-'Financial Cost'!AB9/1000000</f>
        <v>0</v>
      </c>
      <c r="AA32" s="76">
        <f>-'Financial Cost'!AC9/1000000</f>
        <v>0</v>
      </c>
      <c r="AB32" s="76">
        <f>-'Financial Cost'!AD9/1000000</f>
        <v>0</v>
      </c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t="s" s="27">
        <v>79</v>
      </c>
      <c r="BD32" s="73">
        <f>SUM(D32:BB32)</f>
        <v>-176</v>
      </c>
      <c r="BE32" s="74"/>
      <c r="BF32" s="63"/>
    </row>
    <row r="33" ht="15.35" customHeight="1">
      <c r="A33" s="49"/>
      <c r="B33" s="75"/>
      <c r="C33" t="s" s="71">
        <v>25</v>
      </c>
      <c r="D33" s="76">
        <f>D28+D31+D32</f>
        <v>-79.8666666666667</v>
      </c>
      <c r="E33" s="76">
        <f>E28+E31+E32</f>
        <v>-162.944</v>
      </c>
      <c r="F33" s="76">
        <f>F28+F31+F32</f>
        <v>25.88087595</v>
      </c>
      <c r="G33" s="76">
        <f>G28+G31+G32</f>
        <v>39.4464212272</v>
      </c>
      <c r="H33" s="76">
        <f>H28+H31+H32</f>
        <v>54.011157104320</v>
      </c>
      <c r="I33" s="76">
        <f>I28+I31+I32</f>
        <v>57.2876936264928</v>
      </c>
      <c r="J33" s="76">
        <f>J28+J31+J32</f>
        <v>60.6952916199522</v>
      </c>
      <c r="K33" s="76">
        <f>K28+K31+K32</f>
        <v>64.23919353315119</v>
      </c>
      <c r="L33" s="76">
        <f>L28+L31+L32</f>
        <v>67.92485152287659</v>
      </c>
      <c r="M33" s="76">
        <f>M28+M31+M32</f>
        <v>71.75793583219171</v>
      </c>
      <c r="N33" s="76">
        <f>N28+N31+N32</f>
        <v>75.7443435138788</v>
      </c>
      <c r="O33" s="76">
        <f>O28+O31+O32</f>
        <v>79.8902075028347</v>
      </c>
      <c r="P33" s="76">
        <f>P28+P31+P32</f>
        <v>84.2019060513482</v>
      </c>
      <c r="Q33" s="76">
        <f>Q28+Q31+Q32</f>
        <v>88.6860725418022</v>
      </c>
      <c r="R33" s="76">
        <f>R28+R31+R32</f>
        <v>93.34960569187319</v>
      </c>
      <c r="S33" s="76">
        <f>S28+S31+S32</f>
        <v>101.466346834616</v>
      </c>
      <c r="T33" s="76">
        <f>T28+T31+T32</f>
        <v>113.323757623066</v>
      </c>
      <c r="U33" s="76">
        <f>U28+U31+U32</f>
        <v>136.391854386390</v>
      </c>
      <c r="V33" s="76">
        <f>V28+V31+V32</f>
        <v>141.847528561844</v>
      </c>
      <c r="W33" s="76">
        <f>W28+W31+W32</f>
        <v>147.521429704319</v>
      </c>
      <c r="X33" s="76">
        <f>X28+X31+X32</f>
        <v>153.422286892491</v>
      </c>
      <c r="Y33" s="76">
        <f>Y28+Y31+Y32</f>
        <v>159.559178368191</v>
      </c>
      <c r="Z33" s="76">
        <f>Z28+Z31+Z32</f>
        <v>165.941545502918</v>
      </c>
      <c r="AA33" s="76">
        <f>AA28+AA31+AA32</f>
        <v>172.579207323035</v>
      </c>
      <c r="AB33" s="76">
        <f>AB28+AB31+AB32</f>
        <v>179.482375615957</v>
      </c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t="s" s="27">
        <v>25</v>
      </c>
      <c r="BD33" s="73">
        <f>SUM(D33:BB33)</f>
        <v>2091.840399864080</v>
      </c>
      <c r="BE33" s="74"/>
      <c r="BF33" s="63"/>
    </row>
    <row r="34" ht="15.35" customHeight="1">
      <c r="A34" s="49"/>
      <c r="B34" s="75"/>
      <c r="C34" t="s" s="78">
        <v>26</v>
      </c>
      <c r="D34" s="82">
        <v>0</v>
      </c>
      <c r="E34" s="82">
        <v>0</v>
      </c>
      <c r="F34" s="83">
        <f>F33/F15</f>
        <v>0.222547662368994</v>
      </c>
      <c r="G34" s="83">
        <f>G33/G15</f>
        <v>0.289911746309357</v>
      </c>
      <c r="H34" s="83">
        <f>H33/H15</f>
        <v>0.343519073326917</v>
      </c>
      <c r="I34" s="83">
        <f>I33/I15</f>
        <v>0.350344555620085</v>
      </c>
      <c r="J34" s="83">
        <f>J33/J15</f>
        <v>0.356907519424669</v>
      </c>
      <c r="K34" s="83">
        <f>K33/K15</f>
        <v>0.363218061544467</v>
      </c>
      <c r="L34" s="83">
        <f>L33/L15</f>
        <v>0.369285890505803</v>
      </c>
      <c r="M34" s="83">
        <f>M33/M15</f>
        <v>0.375120341430171</v>
      </c>
      <c r="N34" s="83">
        <f>N33/N15</f>
        <v>0.380730390395903</v>
      </c>
      <c r="O34" s="83">
        <f>O33/O15</f>
        <v>0.386124668247576</v>
      </c>
      <c r="P34" s="83">
        <f>P33/P15</f>
        <v>0.391311473874182</v>
      </c>
      <c r="Q34" s="83">
        <f>Q33/Q15</f>
        <v>0.396298786976687</v>
      </c>
      <c r="R34" s="83">
        <f>R33/R15</f>
        <v>0.401094280344476</v>
      </c>
      <c r="S34" s="83">
        <f>S33/S15</f>
        <v>0.419201343878392</v>
      </c>
      <c r="T34" s="83">
        <f>T33/T15</f>
        <v>0.450182148023778</v>
      </c>
      <c r="U34" s="83">
        <f>U33/U15</f>
        <v>0.520981614539309</v>
      </c>
      <c r="V34" s="83">
        <f>V33/V15</f>
        <v>0.520981614539304</v>
      </c>
      <c r="W34" s="83">
        <f>W33/W15</f>
        <v>0.520981614539308</v>
      </c>
      <c r="X34" s="83">
        <f>X33/X15</f>
        <v>0.520981614539306</v>
      </c>
      <c r="Y34" s="83">
        <f>Y33/Y15</f>
        <v>0.520981614539306</v>
      </c>
      <c r="Z34" s="83">
        <f>Z33/Z15</f>
        <v>0.520981614539305</v>
      </c>
      <c r="AA34" s="83">
        <f>AA33/AA15</f>
        <v>0.520981614539305</v>
      </c>
      <c r="AB34" s="83">
        <f>AB33/AB15</f>
        <v>0.520981614539307</v>
      </c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t="s" s="80">
        <v>26</v>
      </c>
      <c r="BD34" s="85">
        <f>BD33/BD15</f>
        <v>0.396268765810924</v>
      </c>
      <c r="BE34" s="74"/>
      <c r="BF34" s="63"/>
    </row>
    <row r="35" ht="15.35" customHeight="1">
      <c r="A35" s="49"/>
      <c r="B35" s="75"/>
      <c r="C35" s="5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3"/>
    </row>
    <row r="36" ht="15.35" customHeight="1">
      <c r="A36" s="49"/>
      <c r="B36" s="75"/>
      <c r="C36" t="s" s="71">
        <v>27</v>
      </c>
      <c r="D36" s="76">
        <f>D33-D27</f>
        <v>-76.59999999999999</v>
      </c>
      <c r="E36" s="76">
        <f>E33-E27</f>
        <v>-152.864</v>
      </c>
      <c r="F36" s="76">
        <f>F33-F27</f>
        <v>35.96087595</v>
      </c>
      <c r="G36" s="76">
        <f>G33-G27</f>
        <v>49.5264212272</v>
      </c>
      <c r="H36" s="76">
        <f>H33-H27</f>
        <v>64.091157104320</v>
      </c>
      <c r="I36" s="76">
        <f>I33-I27</f>
        <v>67.36769362649279</v>
      </c>
      <c r="J36" s="76">
        <f>J33-J27</f>
        <v>70.7752916199522</v>
      </c>
      <c r="K36" s="76">
        <f>K33-K27</f>
        <v>74.31919353315121</v>
      </c>
      <c r="L36" s="76">
        <f>L33-L27</f>
        <v>78.00485152287661</v>
      </c>
      <c r="M36" s="76">
        <f>M33-M27</f>
        <v>81.8379358321917</v>
      </c>
      <c r="N36" s="76">
        <f>N33-N27</f>
        <v>85.8243435138788</v>
      </c>
      <c r="O36" s="76">
        <f>O33-O27</f>
        <v>89.9702075028347</v>
      </c>
      <c r="P36" s="76">
        <f>P33-P27</f>
        <v>94.2819060513482</v>
      </c>
      <c r="Q36" s="76">
        <f>Q33-Q27</f>
        <v>98.7660725418022</v>
      </c>
      <c r="R36" s="76">
        <f>R33-R27</f>
        <v>103.429605691873</v>
      </c>
      <c r="S36" s="76">
        <f>S33-S27</f>
        <v>108.279680167949</v>
      </c>
      <c r="T36" s="76">
        <f>T33-T27</f>
        <v>113.323757623066</v>
      </c>
      <c r="U36" s="76">
        <f>U33-U27</f>
        <v>136.391854386390</v>
      </c>
      <c r="V36" s="76">
        <f>V33-V27</f>
        <v>141.847528561844</v>
      </c>
      <c r="W36" s="76">
        <f>W33-W27</f>
        <v>147.521429704319</v>
      </c>
      <c r="X36" s="76">
        <f>X33-X27</f>
        <v>153.422286892491</v>
      </c>
      <c r="Y36" s="76">
        <f>Y33-Y27</f>
        <v>159.559178368191</v>
      </c>
      <c r="Z36" s="76">
        <f>Z33-Z27</f>
        <v>165.941545502918</v>
      </c>
      <c r="AA36" s="76">
        <f>AA33-AA27</f>
        <v>172.579207323035</v>
      </c>
      <c r="AB36" s="76">
        <f>AB33-AB27</f>
        <v>179.482375615957</v>
      </c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t="s" s="27">
        <v>27</v>
      </c>
      <c r="BD36" s="73">
        <f>SUM(D36:BB36)</f>
        <v>2243.040399864080</v>
      </c>
      <c r="BE36" s="6"/>
      <c r="BF36" s="63"/>
    </row>
    <row r="37" ht="17" customHeight="1">
      <c r="A37" s="49"/>
      <c r="B37" s="87"/>
      <c r="C37" t="s" s="78">
        <v>28</v>
      </c>
      <c r="D37" s="82">
        <v>0</v>
      </c>
      <c r="E37" s="82">
        <v>0</v>
      </c>
      <c r="F37" s="82">
        <f>F36/F15</f>
        <v>0.309224807339408</v>
      </c>
      <c r="G37" s="82">
        <f>G36/G15</f>
        <v>0.3639947761986</v>
      </c>
      <c r="H37" s="82">
        <f>H36/H15</f>
        <v>0.407629387654147</v>
      </c>
      <c r="I37" s="82">
        <f>I36/I15</f>
        <v>0.411989088627036</v>
      </c>
      <c r="J37" s="82">
        <f>J36/J15</f>
        <v>0.41618110885443</v>
      </c>
      <c r="K37" s="82">
        <f>K36/K15</f>
        <v>0.420211897534622</v>
      </c>
      <c r="L37" s="82">
        <f>L36/L15</f>
        <v>0.424087655880952</v>
      </c>
      <c r="M37" s="82">
        <f>M36/M15</f>
        <v>0.427814346598583</v>
      </c>
      <c r="N37" s="82">
        <f>N36/N15</f>
        <v>0.431397703057839</v>
      </c>
      <c r="O37" s="82">
        <f>O36/O15</f>
        <v>0.434843238114822</v>
      </c>
      <c r="P37" s="82">
        <f>P36/P15</f>
        <v>0.438156252592687</v>
      </c>
      <c r="Q37" s="82">
        <f>Q36/Q15</f>
        <v>0.441341843436788</v>
      </c>
      <c r="R37" s="82">
        <f>R36/R15</f>
        <v>0.444404911556111</v>
      </c>
      <c r="S37" s="82">
        <f>S36/S15</f>
        <v>0.447350169363161</v>
      </c>
      <c r="T37" s="82">
        <f>T36/T15</f>
        <v>0.450182148023778</v>
      </c>
      <c r="U37" s="82">
        <f>U36/U15</f>
        <v>0.520981614539309</v>
      </c>
      <c r="V37" s="82">
        <f>V36/V15</f>
        <v>0.520981614539304</v>
      </c>
      <c r="W37" s="82">
        <f>W36/W15</f>
        <v>0.520981614539308</v>
      </c>
      <c r="X37" s="82">
        <f>X36/X15</f>
        <v>0.520981614539306</v>
      </c>
      <c r="Y37" s="82">
        <f>Y36/Y15</f>
        <v>0.520981614539306</v>
      </c>
      <c r="Z37" s="82">
        <f>Z36/Z15</f>
        <v>0.520981614539305</v>
      </c>
      <c r="AA37" s="82">
        <f>AA36/AA15</f>
        <v>0.520981614539305</v>
      </c>
      <c r="AB37" s="82">
        <f>AB36/AB15</f>
        <v>0.520981614539307</v>
      </c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t="s" s="80">
        <v>28</v>
      </c>
      <c r="BD37" s="85">
        <f>BD36/BD15</f>
        <v>0.424911408621774</v>
      </c>
      <c r="BE37" s="6"/>
      <c r="BF37" s="63"/>
    </row>
    <row r="38" ht="17" customHeight="1">
      <c r="A38" s="49"/>
      <c r="B38" s="88"/>
      <c r="C38" s="6"/>
      <c r="D38" s="8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3"/>
    </row>
    <row r="39" ht="15.85" customHeight="1">
      <c r="A39" s="49"/>
      <c r="B39" t="s" s="90">
        <v>80</v>
      </c>
      <c r="C39" t="s" s="91">
        <v>81</v>
      </c>
      <c r="D39" s="92">
        <f>-D22-D21</f>
        <v>6.6</v>
      </c>
      <c r="E39" s="92">
        <f>-E22-E21</f>
        <v>6.864</v>
      </c>
      <c r="F39" s="92">
        <f>-F22-F21</f>
        <v>34.01856</v>
      </c>
      <c r="G39" s="92">
        <f>-G22-G21</f>
        <v>35.3793024</v>
      </c>
      <c r="H39" s="92">
        <f>-H22-H21</f>
        <v>36.794474496</v>
      </c>
      <c r="I39" s="92">
        <f>-I22-I21</f>
        <v>38.266253475840</v>
      </c>
      <c r="J39" s="92">
        <f>-J22-J21</f>
        <v>39.7969036148736</v>
      </c>
      <c r="K39" s="92">
        <f>-K22-K21</f>
        <v>41.3887797594685</v>
      </c>
      <c r="L39" s="92">
        <f>-L22-L21</f>
        <v>43.0443309498473</v>
      </c>
      <c r="M39" s="92">
        <f>-M22-M21</f>
        <v>44.7661041878412</v>
      </c>
      <c r="N39" s="92">
        <f>-N22-N21</f>
        <v>46.5567483553549</v>
      </c>
      <c r="O39" s="92">
        <f>-O22-O21</f>
        <v>48.4190182895691</v>
      </c>
      <c r="P39" s="92">
        <f>-P22-P21</f>
        <v>50.3557790211519</v>
      </c>
      <c r="Q39" s="92">
        <f>-Q22-Q21</f>
        <v>52.370010181998</v>
      </c>
      <c r="R39" s="92">
        <f>-R22-R21</f>
        <v>54.4648105892779</v>
      </c>
      <c r="S39" s="92">
        <f>-S22-S21</f>
        <v>56.643403012849</v>
      </c>
      <c r="T39" s="92">
        <f>-T22-T21</f>
        <v>58.9091391333629</v>
      </c>
      <c r="U39" s="92">
        <f>-U22-U21</f>
        <v>61.2655046986974</v>
      </c>
      <c r="V39" s="92">
        <f>-V22-V21</f>
        <v>63.7161248866453</v>
      </c>
      <c r="W39" s="92">
        <f>-W22-W21</f>
        <v>66.2647698821111</v>
      </c>
      <c r="X39" s="92">
        <f>-X22-X21</f>
        <v>68.9153606773955</v>
      </c>
      <c r="Y39" s="92">
        <f>-Y22-Y21</f>
        <v>71.6719751044913</v>
      </c>
      <c r="Z39" s="92">
        <f>-Z22-Z21</f>
        <v>74.538854108671</v>
      </c>
      <c r="AA39" s="92">
        <f>-AA22-AA21</f>
        <v>77.52040827301779</v>
      </c>
      <c r="AB39" s="92">
        <f>-AB22-AB21</f>
        <v>80.6212246039385</v>
      </c>
      <c r="AC39" s="92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6"/>
      <c r="BF39" s="63"/>
    </row>
    <row r="40" ht="15.35" customHeight="1">
      <c r="A40" s="49"/>
      <c r="B40" s="94"/>
      <c r="C40" t="s" s="91">
        <v>82</v>
      </c>
      <c r="D40" s="92">
        <f>-'Rents to TWC-IPM'!L6/1000000</f>
        <v>-0.758993055</v>
      </c>
      <c r="E40" s="92">
        <f>-'Rents to TWC-IPM'!M6/1000000</f>
        <v>-0.9141646423999999</v>
      </c>
      <c r="F40" s="92">
        <f>-'Rents to TWC-IPM'!N6/1000000</f>
        <v>-1.3736133739</v>
      </c>
      <c r="G40" s="92">
        <f>-'Rents to TWC-IPM'!O6/1000000</f>
        <v>-1.564529695920</v>
      </c>
      <c r="H40" s="92">
        <f>-'Rents to TWC-IPM'!P6/1000000</f>
        <v>-1.82543850118125</v>
      </c>
      <c r="I40" s="92">
        <f>-'Rents to TWC-IPM'!Q6/1000000</f>
        <v>-1.89912316012031</v>
      </c>
      <c r="J40" s="92">
        <f>-'Rents to TWC-IPM'!R6/1000000</f>
        <v>-1.97567743103913</v>
      </c>
      <c r="K40" s="92">
        <f>-'Rents to TWC-IPM'!S6/1000000</f>
        <v>-1.99494967010633</v>
      </c>
      <c r="L40" s="92">
        <f>-'Rents to TWC-IPM'!T6/1000000</f>
        <v>-2.08389898122253</v>
      </c>
      <c r="M40" s="92">
        <f>-'Rents to TWC-IPM'!U6/1000000</f>
        <v>-2.17684223987419</v>
      </c>
      <c r="N40" s="92">
        <f>-'Rents to TWC-IPM'!V6/1000000</f>
        <v>-2.27396008611124</v>
      </c>
      <c r="O40" s="92">
        <f>-'Rents to TWC-IPM'!W6/1000000</f>
        <v>-2.37544140375837</v>
      </c>
      <c r="P40" s="92">
        <f>-'Rents to TWC-IPM'!X6/1000000</f>
        <v>-2.48148369166819</v>
      </c>
      <c r="Q40" s="92">
        <f>-'Rents to TWC-IPM'!Y6/1000000</f>
        <v>-2.59229344079783</v>
      </c>
      <c r="R40" s="92">
        <f>-'Rents to TWC-IPM'!Z6/1000000</f>
        <v>-2.67180502673871</v>
      </c>
      <c r="S40" s="92">
        <f>-'Rents to TWC-IPM'!AA6/1000000</f>
        <v>-2.75424002919856</v>
      </c>
      <c r="T40" s="92">
        <f>-'Rents to TWC-IPM'!AB6/1000000</f>
        <v>-2.83972251343497</v>
      </c>
      <c r="U40" s="92">
        <f>-'Rents to TWC-IPM'!AC6/1000000</f>
        <v>-2.92838230724152</v>
      </c>
      <c r="V40" s="92">
        <f>-'Rents to TWC-IPM'!AD6/1000000</f>
        <v>-3.02035524182922</v>
      </c>
      <c r="W40" s="92">
        <f>-'Rents to TWC-IPM'!AE6/1000000</f>
        <v>-3.11578344726005</v>
      </c>
      <c r="X40" s="92">
        <f>-'Rents to TWC-IPM'!AF6/1000000</f>
        <v>-3.21481568662254</v>
      </c>
      <c r="Y40" s="92">
        <f>-'Rents to TWC-IPM'!AG6/1000000</f>
        <v>-3.31760763743015</v>
      </c>
      <c r="Z40" s="92">
        <f>-'Rents to TWC-IPM'!AH6/1000000</f>
        <v>-3.42432226462415</v>
      </c>
      <c r="AA40" s="92">
        <f>-'Rents to TWC-IPM'!AI6/1000000</f>
        <v>-3.53513014261961</v>
      </c>
      <c r="AB40" s="92">
        <f>AA40*1.04</f>
        <v>-3.67653534832439</v>
      </c>
      <c r="AC40" s="92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6"/>
      <c r="BF40" s="63"/>
    </row>
    <row r="41" ht="17" customHeight="1">
      <c r="A41" s="49"/>
      <c r="B41" s="95"/>
      <c r="C41" t="s" s="91">
        <v>83</v>
      </c>
      <c r="D41" s="92">
        <f>SUM(D39:D40)</f>
        <v>5.841006945</v>
      </c>
      <c r="E41" s="92">
        <f>SUM(E39:E40)</f>
        <v>5.9498353576</v>
      </c>
      <c r="F41" s="92">
        <f>SUM(F39:F40)</f>
        <v>32.6449466261</v>
      </c>
      <c r="G41" s="92">
        <f>SUM(G39:G40)</f>
        <v>33.814772704080</v>
      </c>
      <c r="H41" s="92">
        <f>SUM(H39:H40)</f>
        <v>34.9690359948188</v>
      </c>
      <c r="I41" s="92">
        <f>SUM(I39:I40)</f>
        <v>36.3671303157197</v>
      </c>
      <c r="J41" s="92">
        <f>SUM(J39:J40)</f>
        <v>37.8212261838345</v>
      </c>
      <c r="K41" s="92">
        <f>SUM(K39:K40)</f>
        <v>39.3938300893622</v>
      </c>
      <c r="L41" s="92">
        <f>SUM(L39:L40)</f>
        <v>40.9604319686248</v>
      </c>
      <c r="M41" s="92">
        <f>SUM(M39:M40)</f>
        <v>42.589261947967</v>
      </c>
      <c r="N41" s="92">
        <f>SUM(N39:N40)</f>
        <v>44.2827882692437</v>
      </c>
      <c r="O41" s="92">
        <f>SUM(O39:O40)</f>
        <v>46.0435768858107</v>
      </c>
      <c r="P41" s="92">
        <f>SUM(P39:P40)</f>
        <v>47.8742953294837</v>
      </c>
      <c r="Q41" s="92">
        <f>SUM(Q39:Q40)</f>
        <v>49.7777167412002</v>
      </c>
      <c r="R41" s="92">
        <f>SUM(R39:R40)</f>
        <v>51.7930055625392</v>
      </c>
      <c r="S41" s="92">
        <f>SUM(S39:S40)</f>
        <v>53.8891629836504</v>
      </c>
      <c r="T41" s="92">
        <f>SUM(T39:T40)</f>
        <v>56.0694166199279</v>
      </c>
      <c r="U41" s="92">
        <f>SUM(U39:U40)</f>
        <v>58.3371223914559</v>
      </c>
      <c r="V41" s="92">
        <f>SUM(V39:V40)</f>
        <v>60.6957696448161</v>
      </c>
      <c r="W41" s="92">
        <f>SUM(W39:W40)</f>
        <v>63.1489864348511</v>
      </c>
      <c r="X41" s="92">
        <f>SUM(X39:X40)</f>
        <v>65.700544990773</v>
      </c>
      <c r="Y41" s="92">
        <f>SUM(Y39:Y40)</f>
        <v>68.35436746706119</v>
      </c>
      <c r="Z41" s="92">
        <f>SUM(Z39:Z40)</f>
        <v>71.11453184404689</v>
      </c>
      <c r="AA41" s="92">
        <f>SUM(AA39:AA40)</f>
        <v>73.9852781303982</v>
      </c>
      <c r="AB41" s="92">
        <f>SUM(AB39:AB40)</f>
        <v>76.94468925561409</v>
      </c>
      <c r="AC41" s="92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6"/>
      <c r="BF41" s="63"/>
    </row>
    <row r="42" ht="15.85" customHeight="1">
      <c r="A42" s="49"/>
      <c r="B42" s="53"/>
      <c r="C42" s="6"/>
      <c r="D42" s="96"/>
      <c r="E42" s="6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3"/>
    </row>
    <row r="43" ht="15.35" customHeight="1">
      <c r="A43" s="49"/>
      <c r="B43" s="59"/>
      <c r="C43" s="6"/>
      <c r="D43" s="89"/>
      <c r="E43" s="6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3"/>
    </row>
    <row r="44" ht="15.35" customHeight="1">
      <c r="A44" s="49"/>
      <c r="B44" s="59"/>
      <c r="C44" t="s" s="97">
        <v>84</v>
      </c>
      <c r="D44" s="30">
        <v>-70</v>
      </c>
      <c r="E44" s="30">
        <v>-146</v>
      </c>
      <c r="F44" s="30">
        <v>0</v>
      </c>
      <c r="G44" s="30">
        <v>0</v>
      </c>
      <c r="H44" s="30">
        <v>0</v>
      </c>
      <c r="I44" s="30"/>
      <c r="J44" s="30"/>
      <c r="K44" s="30"/>
      <c r="L44" s="30"/>
      <c r="M44" s="30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3"/>
    </row>
    <row r="45" ht="15.35" customHeight="1">
      <c r="A45" s="49"/>
      <c r="B45" s="98">
        <v>0.7</v>
      </c>
      <c r="C45" t="s" s="99">
        <v>73</v>
      </c>
      <c r="D45" s="100">
        <f>$B45*D$44</f>
        <v>-49</v>
      </c>
      <c r="E45" s="100">
        <f>$B45*E$44</f>
        <v>-102.2</v>
      </c>
      <c r="F45" s="100">
        <f>$B45*F$44</f>
        <v>0</v>
      </c>
      <c r="G45" s="100">
        <f>$B45*G$44</f>
        <v>0</v>
      </c>
      <c r="H45" s="100">
        <f>$B45*H$44</f>
        <v>0</v>
      </c>
      <c r="I45" s="30"/>
      <c r="J45" s="30"/>
      <c r="K45" s="30"/>
      <c r="L45" s="30"/>
      <c r="M45" s="30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3"/>
    </row>
    <row r="46" ht="15.35" customHeight="1">
      <c r="A46" s="49"/>
      <c r="B46" s="98">
        <v>0.3</v>
      </c>
      <c r="C46" t="s" s="99">
        <v>85</v>
      </c>
      <c r="D46" s="100">
        <f>$B46*D$44</f>
        <v>-21</v>
      </c>
      <c r="E46" s="100">
        <f>$B46*E$44</f>
        <v>-43.8</v>
      </c>
      <c r="F46" s="100">
        <f>$B46*F$44</f>
        <v>0</v>
      </c>
      <c r="G46" s="100">
        <f>$B46*G$44</f>
        <v>0</v>
      </c>
      <c r="H46" s="100">
        <f>$B46*H$44</f>
        <v>0</v>
      </c>
      <c r="I46" s="30"/>
      <c r="J46" s="30"/>
      <c r="K46" s="30"/>
      <c r="L46" s="30"/>
      <c r="M46" s="30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3"/>
    </row>
    <row r="47" ht="15.35" customHeight="1">
      <c r="A47" s="49"/>
      <c r="B47" t="s" s="101">
        <v>86</v>
      </c>
      <c r="C47" s="102">
        <f>SUM(D44:H44)</f>
        <v>-216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3"/>
    </row>
    <row r="48" ht="15.35" customHeight="1">
      <c r="A48" s="49"/>
      <c r="B48" s="59"/>
      <c r="C48" s="6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3"/>
    </row>
    <row r="49" ht="15.35" customHeight="1">
      <c r="A49" s="49"/>
      <c r="B49" s="59"/>
      <c r="C49" t="s" s="103">
        <v>87</v>
      </c>
      <c r="D49" s="30">
        <f>D36</f>
        <v>-76.59999999999999</v>
      </c>
      <c r="E49" s="30">
        <f>E36</f>
        <v>-152.864</v>
      </c>
      <c r="F49" s="30">
        <f>F36</f>
        <v>35.96087595</v>
      </c>
      <c r="G49" s="30">
        <f>G36</f>
        <v>49.5264212272</v>
      </c>
      <c r="H49" s="30">
        <f>H36</f>
        <v>64.091157104320</v>
      </c>
      <c r="I49" s="30">
        <f>I36</f>
        <v>67.36769362649279</v>
      </c>
      <c r="J49" s="30">
        <f>J36</f>
        <v>70.7752916199522</v>
      </c>
      <c r="K49" s="30">
        <f>K36</f>
        <v>74.31919353315121</v>
      </c>
      <c r="L49" s="30">
        <f>L36</f>
        <v>78.00485152287661</v>
      </c>
      <c r="M49" s="30">
        <f>M36</f>
        <v>81.8379358321917</v>
      </c>
      <c r="N49" s="30">
        <f>N36</f>
        <v>85.8243435138788</v>
      </c>
      <c r="O49" s="30">
        <f>O36</f>
        <v>89.9702075028347</v>
      </c>
      <c r="P49" s="30">
        <f>P36</f>
        <v>94.2819060513482</v>
      </c>
      <c r="Q49" s="30">
        <f>Q36</f>
        <v>98.7660725418022</v>
      </c>
      <c r="R49" s="30">
        <f>R36</f>
        <v>103.429605691873</v>
      </c>
      <c r="S49" s="30">
        <f>S36</f>
        <v>108.279680167949</v>
      </c>
      <c r="T49" s="30">
        <f>T36</f>
        <v>113.323757623066</v>
      </c>
      <c r="U49" s="30">
        <f>U36</f>
        <v>136.391854386390</v>
      </c>
      <c r="V49" s="30">
        <f>V36</f>
        <v>141.847528561844</v>
      </c>
      <c r="W49" s="30">
        <f>W36</f>
        <v>147.521429704319</v>
      </c>
      <c r="X49" s="30">
        <f>X36</f>
        <v>153.422286892491</v>
      </c>
      <c r="Y49" s="30">
        <f>Y36</f>
        <v>159.559178368191</v>
      </c>
      <c r="Z49" s="30">
        <f>Z36</f>
        <v>165.941545502918</v>
      </c>
      <c r="AA49" s="30">
        <f>AA36</f>
        <v>172.579207323035</v>
      </c>
      <c r="AB49" s="30">
        <f>AB36</f>
        <v>179.482375615957</v>
      </c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2"/>
      <c r="BE49" s="104"/>
      <c r="BF49" s="63"/>
    </row>
    <row r="50" ht="15.35" customHeight="1">
      <c r="A50" s="49"/>
      <c r="B50" s="59"/>
      <c r="C50" t="s" s="105">
        <v>88</v>
      </c>
      <c r="D50" s="32">
        <f>D49</f>
        <v>-76.59999999999999</v>
      </c>
      <c r="E50" s="32">
        <f>E49+D50</f>
        <v>-229.464</v>
      </c>
      <c r="F50" s="32">
        <f>F49+E50</f>
        <v>-193.50312405</v>
      </c>
      <c r="G50" s="32">
        <f>G49+F50</f>
        <v>-143.9767028228</v>
      </c>
      <c r="H50" s="32">
        <f>H49+G50</f>
        <v>-79.885545718480</v>
      </c>
      <c r="I50" s="32">
        <f>I49+H50</f>
        <v>-12.5178520919872</v>
      </c>
      <c r="J50" s="32">
        <f>J49+I50</f>
        <v>58.257439527965</v>
      </c>
      <c r="K50" s="32">
        <f>K49+J50</f>
        <v>132.576633061116</v>
      </c>
      <c r="L50" s="32">
        <f>L49+K50</f>
        <v>210.581484583993</v>
      </c>
      <c r="M50" s="32">
        <f>M49+L50</f>
        <v>292.419420416185</v>
      </c>
      <c r="N50" s="32">
        <f>N49+M50</f>
        <v>378.243763930064</v>
      </c>
      <c r="O50" s="32">
        <f>O49+N50</f>
        <v>468.213971432899</v>
      </c>
      <c r="P50" s="32">
        <f>P49+O50</f>
        <v>562.495877484247</v>
      </c>
      <c r="Q50" s="32">
        <f>Q49+P50</f>
        <v>661.261950026049</v>
      </c>
      <c r="R50" s="32">
        <f>R49+Q50</f>
        <v>764.691555717922</v>
      </c>
      <c r="S50" s="32">
        <f>S49+R50</f>
        <v>872.971235885871</v>
      </c>
      <c r="T50" s="32">
        <f>T49+S50</f>
        <v>986.294993508937</v>
      </c>
      <c r="U50" s="32">
        <f>U49+T50</f>
        <v>1122.686847895330</v>
      </c>
      <c r="V50" s="32">
        <f>V49+U50</f>
        <v>1264.534376457170</v>
      </c>
      <c r="W50" s="32">
        <f>W49+V50</f>
        <v>1412.055806161490</v>
      </c>
      <c r="X50" s="32">
        <f>X49+W50</f>
        <v>1565.478093053980</v>
      </c>
      <c r="Y50" s="32">
        <f>Y49+X50</f>
        <v>1725.037271422170</v>
      </c>
      <c r="Z50" s="32">
        <f>Z49+Y50</f>
        <v>1890.978816925090</v>
      </c>
      <c r="AA50" s="32">
        <f>AA49+Z50</f>
        <v>2063.558024248130</v>
      </c>
      <c r="AB50" s="32">
        <f>AB49+AA50</f>
        <v>2243.040399864090</v>
      </c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6"/>
      <c r="BF50" s="63"/>
    </row>
    <row r="51" ht="15.35" customHeight="1">
      <c r="A51" s="49"/>
      <c r="B51" s="59"/>
      <c r="C51" s="6"/>
      <c r="D51" s="106">
        <f>IF(D50&lt;0,1,0)</f>
        <v>1</v>
      </c>
      <c r="E51" s="106">
        <f>IF(E50&lt;0,1,0)</f>
        <v>1</v>
      </c>
      <c r="F51" s="106">
        <f>IF(F50&lt;0,1,0)</f>
        <v>1</v>
      </c>
      <c r="G51" s="106">
        <f>IF(G50&lt;0,1,0)</f>
        <v>1</v>
      </c>
      <c r="H51" s="106">
        <f>IF(H50&lt;0,1,0)</f>
        <v>1</v>
      </c>
      <c r="I51" s="106">
        <f>IF(I50&lt;0,1,0)</f>
        <v>1</v>
      </c>
      <c r="J51" s="106">
        <f>IF(J50&lt;0,1,0)</f>
        <v>0</v>
      </c>
      <c r="K51" s="106">
        <f>IF(K50&lt;0,1,0)</f>
        <v>0</v>
      </c>
      <c r="L51" s="106">
        <f>IF(L50&lt;0,1,0)</f>
        <v>0</v>
      </c>
      <c r="M51" s="106">
        <f>IF(M50&lt;0,1,0)</f>
        <v>0</v>
      </c>
      <c r="N51" s="106">
        <f>IF(N50&lt;0,1,0)</f>
        <v>0</v>
      </c>
      <c r="O51" s="106">
        <f>IF(O50&lt;0,1,0)</f>
        <v>0</v>
      </c>
      <c r="P51" s="106">
        <f>IF(P50&lt;0,1,0)</f>
        <v>0</v>
      </c>
      <c r="Q51" s="106">
        <f>IF(Q50&lt;0,1,0)</f>
        <v>0</v>
      </c>
      <c r="R51" s="106">
        <f>IF(R50&lt;0,1,0)</f>
        <v>0</v>
      </c>
      <c r="S51" s="106">
        <f>IF(S50&lt;0,1,0)</f>
        <v>0</v>
      </c>
      <c r="T51" s="106">
        <f>IF(T50&lt;0,1,0)</f>
        <v>0</v>
      </c>
      <c r="U51" s="106">
        <f>IF(U50&lt;0,1,0)</f>
        <v>0</v>
      </c>
      <c r="V51" s="106">
        <f>IF(V50&lt;0,1,0)</f>
        <v>0</v>
      </c>
      <c r="W51" s="106">
        <f>IF(W50&lt;0,1,0)</f>
        <v>0</v>
      </c>
      <c r="X51" s="106">
        <f>IF(X50&lt;0,1,0)</f>
        <v>0</v>
      </c>
      <c r="Y51" s="106">
        <f>IF(Y50&lt;0,1,0)</f>
        <v>0</v>
      </c>
      <c r="Z51" s="106">
        <f>IF(Z50&lt;0,1,0)</f>
        <v>0</v>
      </c>
      <c r="AA51" s="106">
        <f>IF(AA50&lt;0,1,0)</f>
        <v>0</v>
      </c>
      <c r="AB51" s="106">
        <f>IF(AB50&lt;0,1,0)</f>
        <v>0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3"/>
    </row>
    <row r="52" ht="15.35" customHeight="1">
      <c r="A52" s="49"/>
      <c r="B52" s="59"/>
      <c r="C52" s="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3"/>
    </row>
    <row r="53" ht="15.35" customHeight="1">
      <c r="A53" s="49"/>
      <c r="B53" s="59"/>
      <c r="C53" t="s" s="108">
        <v>29</v>
      </c>
      <c r="D53" s="109">
        <f>NPV(D55,D49:AB49)</f>
        <v>423.737515822449</v>
      </c>
      <c r="E53" s="6"/>
      <c r="F53" t="s" s="110">
        <v>89</v>
      </c>
      <c r="G53" s="111">
        <f>'Financial Cost'!C2/1000000</f>
        <v>176</v>
      </c>
      <c r="H53" t="s" s="105">
        <v>90</v>
      </c>
      <c r="I53" s="112"/>
      <c r="J53" t="s" s="113">
        <v>91</v>
      </c>
      <c r="K53" s="114">
        <f>'Financial Cost'!C24/1000000</f>
        <v>91.33384313000001</v>
      </c>
      <c r="L53" t="s" s="105">
        <v>90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3"/>
    </row>
    <row r="54" ht="15.35" customHeight="1">
      <c r="A54" s="49"/>
      <c r="B54" s="59"/>
      <c r="C54" t="s" s="108">
        <v>30</v>
      </c>
      <c r="D54" s="115">
        <f>IRR(D49:BD49)</f>
        <v>0.259749345879061</v>
      </c>
      <c r="E54" s="6"/>
      <c r="F54" t="s" s="110">
        <v>92</v>
      </c>
      <c r="G54" s="116">
        <f>'Financial Cost'!C3</f>
        <v>0.06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3"/>
    </row>
    <row r="55" ht="15.35" customHeight="1">
      <c r="A55" s="49"/>
      <c r="B55" s="59"/>
      <c r="C55" t="s" s="108">
        <v>31</v>
      </c>
      <c r="D55" s="115">
        <v>0.1</v>
      </c>
      <c r="E55" s="6"/>
      <c r="F55" t="s" s="110">
        <v>93</v>
      </c>
      <c r="G55" s="117">
        <f>'Financial Cost'!C4</f>
        <v>15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3"/>
    </row>
    <row r="56" ht="15.35" customHeight="1">
      <c r="A56" s="49"/>
      <c r="B56" s="59"/>
      <c r="C56" s="118"/>
      <c r="D56" s="109"/>
      <c r="E56" s="6"/>
      <c r="F56" t="s" s="110">
        <v>94</v>
      </c>
      <c r="G56" s="117">
        <f>'Financial Cost'!C5</f>
        <v>2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3"/>
    </row>
    <row r="57" ht="15.35" customHeight="1">
      <c r="A57" s="49"/>
      <c r="B57" s="59"/>
      <c r="C57" t="s" s="108">
        <v>32</v>
      </c>
      <c r="D57" s="109">
        <f>NPV(D55,D41:BA41)</f>
        <v>333.6887231749</v>
      </c>
      <c r="E57" s="6"/>
      <c r="F57" s="119"/>
      <c r="G57" s="11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3"/>
    </row>
    <row r="58" ht="15.35" customHeight="1">
      <c r="A58" s="49"/>
      <c r="B58" s="59"/>
      <c r="C58" s="118"/>
      <c r="D58" s="115"/>
      <c r="E58" s="6"/>
      <c r="F58" s="119"/>
      <c r="G58" s="1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3"/>
    </row>
    <row r="59" ht="17" customHeight="1">
      <c r="A59" s="49"/>
      <c r="B59" s="68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1"/>
    </row>
    <row r="60" ht="15.85" customHeight="1">
      <c r="A60" s="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122"/>
    </row>
    <row r="61" ht="17" customHeight="1">
      <c r="A61" s="5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3"/>
    </row>
    <row r="62" ht="17" customHeight="1">
      <c r="A62" s="49"/>
      <c r="B62" t="s" s="50">
        <v>122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2"/>
    </row>
    <row r="63" ht="15.85" customHeight="1">
      <c r="A63" s="49"/>
      <c r="B63" s="53"/>
      <c r="C63" t="s" s="54">
        <v>35</v>
      </c>
      <c r="D63" s="55">
        <v>1</v>
      </c>
      <c r="E63" s="56"/>
      <c r="F63" s="56"/>
      <c r="G63" s="56"/>
      <c r="H63" s="57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8"/>
    </row>
    <row r="64" ht="15.35" customHeight="1">
      <c r="A64" s="49"/>
      <c r="B64" s="59"/>
      <c r="C64" t="s" s="60">
        <v>36</v>
      </c>
      <c r="D64" s="61">
        <v>2.8</v>
      </c>
      <c r="E64" s="6"/>
      <c r="F64" s="6"/>
      <c r="G64" s="6"/>
      <c r="H64" s="6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3"/>
    </row>
    <row r="65" ht="15.35" customHeight="1">
      <c r="A65" s="49"/>
      <c r="B65" s="59"/>
      <c r="C65" t="s" s="60">
        <v>37</v>
      </c>
      <c r="D65" s="61">
        <f>D63*D64</f>
        <v>2.8</v>
      </c>
      <c r="E65" s="6"/>
      <c r="F65" s="6"/>
      <c r="G65" s="6"/>
      <c r="H65" s="62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3"/>
    </row>
    <row r="66" ht="15.35" customHeight="1">
      <c r="A66" s="49"/>
      <c r="B66" s="59"/>
      <c r="C66" t="s" s="60">
        <v>38</v>
      </c>
      <c r="D66" s="61">
        <f>D65*12</f>
        <v>33.6</v>
      </c>
      <c r="E66" s="6"/>
      <c r="F66" s="6"/>
      <c r="G66" s="6"/>
      <c r="H66" s="62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3"/>
    </row>
    <row r="67" ht="15.35" customHeight="1">
      <c r="A67" s="49"/>
      <c r="B67" s="59"/>
      <c r="C67" t="s" s="60">
        <v>39</v>
      </c>
      <c r="D67" s="64">
        <f>'SUMMARY'!L7</f>
        <v>4</v>
      </c>
      <c r="E67" s="65">
        <f>D67*(1+$D$8)</f>
        <v>4.16</v>
      </c>
      <c r="F67" s="65">
        <f>E67*(1+$D$8)</f>
        <v>4.3264</v>
      </c>
      <c r="G67" s="65">
        <f>F67*(1+$D$8)</f>
        <v>4.499456</v>
      </c>
      <c r="H67" s="65">
        <f>G67*(1+$D$8)</f>
        <v>4.67943424</v>
      </c>
      <c r="I67" s="65">
        <f>H67*(1+$D$8)</f>
        <v>4.8666116096</v>
      </c>
      <c r="J67" s="65">
        <f>I67*(1+$D$8)</f>
        <v>5.061276073984</v>
      </c>
      <c r="K67" s="65">
        <f>J67*(1+$D$8)</f>
        <v>5.26372711694336</v>
      </c>
      <c r="L67" s="65">
        <f>K67*(1+$D$8)</f>
        <v>5.47427620162109</v>
      </c>
      <c r="M67" s="65">
        <f>L67*(1+$D$8)</f>
        <v>5.69324724968593</v>
      </c>
      <c r="N67" s="65">
        <f>M67*(1+$D$8)</f>
        <v>5.92097713967337</v>
      </c>
      <c r="O67" s="65">
        <f>N67*(1+$D$8)</f>
        <v>6.1578162252603</v>
      </c>
      <c r="P67" s="65">
        <f>O67*(1+$D$8)</f>
        <v>6.40412887427071</v>
      </c>
      <c r="Q67" s="65">
        <f>P67*(1+$D$8)</f>
        <v>6.66029402924154</v>
      </c>
      <c r="R67" s="65">
        <f>Q67*(1+$D$8)</f>
        <v>6.9267057904112</v>
      </c>
      <c r="S67" s="65">
        <f>R67*(1+$D$8)</f>
        <v>7.20377402202765</v>
      </c>
      <c r="T67" s="65">
        <f>S67*(1+$D$8)</f>
        <v>7.49192498290876</v>
      </c>
      <c r="U67" s="65">
        <f>T67*(1+$D$8)</f>
        <v>7.79160198222511</v>
      </c>
      <c r="V67" s="65">
        <f>U67*(1+$D$8)</f>
        <v>8.103266061514111</v>
      </c>
      <c r="W67" s="65">
        <f>V67*(1+$D$8)</f>
        <v>8.42739670397467</v>
      </c>
      <c r="X67" s="65">
        <f>W67*(1+$D$8)</f>
        <v>8.76449257213366</v>
      </c>
      <c r="Y67" s="65">
        <f>X67*(1+$D$8)</f>
        <v>9.11507227501901</v>
      </c>
      <c r="Z67" s="65">
        <f>Y67*(1+$D$8)</f>
        <v>9.479675166019771</v>
      </c>
      <c r="AA67" s="65">
        <f>Z67*(1+$D$8)</f>
        <v>9.85886217266056</v>
      </c>
      <c r="AB67" s="65">
        <f>AA67*(1+$D$8)</f>
        <v>10.253216659567</v>
      </c>
      <c r="AC67" s="65">
        <f>AB67*(1+$D$8)</f>
        <v>10.6633453259497</v>
      </c>
      <c r="AD67" s="65">
        <f>AC67*(1+$D$8)</f>
        <v>11.0898791389877</v>
      </c>
      <c r="AE67" s="65">
        <f>AD67*(1+$D$8)</f>
        <v>11.5334743045472</v>
      </c>
      <c r="AF67" s="65">
        <f>AE67*(1+$D$8)</f>
        <v>11.9948132767291</v>
      </c>
      <c r="AG67" s="65">
        <f>AF67*(1+$D$8)</f>
        <v>12.4746058077983</v>
      </c>
      <c r="AH67" s="65">
        <f>AG67*(1+$D$8)</f>
        <v>12.9735900401102</v>
      </c>
      <c r="AI67" s="65">
        <f>AH67*(1+$D$8)</f>
        <v>13.4925336417146</v>
      </c>
      <c r="AJ67" s="65">
        <f>AI67*(1+$D$8)</f>
        <v>14.0322349873832</v>
      </c>
      <c r="AK67" s="65">
        <f>AJ67*(1+$D$8)</f>
        <v>14.5935243868785</v>
      </c>
      <c r="AL67" s="65">
        <f>AK67*(1+$D$8)</f>
        <v>15.1772653623536</v>
      </c>
      <c r="AM67" s="65">
        <f>AL67*(1+$D$8)</f>
        <v>15.7843559768477</v>
      </c>
      <c r="AN67" s="65">
        <f>AM67*(1+$D$8)</f>
        <v>16.4157302159216</v>
      </c>
      <c r="AO67" s="65">
        <f>AN67*(1+$D$8)</f>
        <v>17.0723594245585</v>
      </c>
      <c r="AP67" s="65">
        <f>AO67*(1+$D$8)</f>
        <v>17.7552538015408</v>
      </c>
      <c r="AQ67" s="65">
        <f>AP67*(1+$D$8)</f>
        <v>18.4654639536024</v>
      </c>
      <c r="AR67" s="65">
        <f>AQ67*(1+$D$8)</f>
        <v>19.2040825117465</v>
      </c>
      <c r="AS67" s="65">
        <f>AR67*(1+$D$8)</f>
        <v>19.9722458122164</v>
      </c>
      <c r="AT67" s="65">
        <f>AS67*(1+$D$8)</f>
        <v>20.7711356447051</v>
      </c>
      <c r="AU67" s="65">
        <f>AT67*(1+$D$8)</f>
        <v>21.6019810704933</v>
      </c>
      <c r="AV67" s="65">
        <f>AU67*(1+$D$8)</f>
        <v>22.466060313313</v>
      </c>
      <c r="AW67" s="65">
        <f>AV67*(1+$D$8)</f>
        <v>23.3647027258455</v>
      </c>
      <c r="AX67" s="65">
        <f>AW67*(1+$D$8)</f>
        <v>24.2992908348793</v>
      </c>
      <c r="AY67" s="65">
        <f>AX67*(1+$D$8)</f>
        <v>25.2712624682745</v>
      </c>
      <c r="AZ67" s="65">
        <f>AY67*(1+$D$8)</f>
        <v>26.2821129670055</v>
      </c>
      <c r="BA67" s="65">
        <f>AZ67*(1+$D$8)</f>
        <v>27.3333974856857</v>
      </c>
      <c r="BB67" s="66"/>
      <c r="BC67" s="66"/>
      <c r="BD67" s="6"/>
      <c r="BE67" s="6"/>
      <c r="BF67" s="63"/>
    </row>
    <row r="68" ht="15.35" customHeight="1">
      <c r="A68" s="49"/>
      <c r="B68" s="59"/>
      <c r="C68" t="s" s="60">
        <v>40</v>
      </c>
      <c r="D68" s="62">
        <v>0.04</v>
      </c>
      <c r="E68" s="6"/>
      <c r="F68" s="6"/>
      <c r="G68" s="6"/>
      <c r="H68" s="62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3"/>
    </row>
    <row r="69" ht="15.35" customHeight="1">
      <c r="A69" s="49"/>
      <c r="B69" s="59"/>
      <c r="C69" t="s" s="60">
        <v>41</v>
      </c>
      <c r="D69" s="65">
        <v>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3"/>
    </row>
    <row r="70" ht="15.35" customHeight="1">
      <c r="A70" s="49"/>
      <c r="B70" s="59"/>
      <c r="C70" t="s" s="60">
        <v>42</v>
      </c>
      <c r="D70" s="65">
        <v>1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3"/>
    </row>
    <row r="71" ht="15.35" customHeight="1">
      <c r="A71" s="49"/>
      <c r="B71" s="59"/>
      <c r="C71" s="6"/>
      <c r="D71" s="6"/>
      <c r="E71" s="6"/>
      <c r="F71" s="6"/>
      <c r="G71" s="6"/>
      <c r="H71" s="62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3"/>
    </row>
    <row r="72" ht="15.35" customHeight="1">
      <c r="A72" s="49"/>
      <c r="B72" s="59"/>
      <c r="C72" s="6"/>
      <c r="D72" s="67">
        <v>0</v>
      </c>
      <c r="E72" s="67">
        <v>0</v>
      </c>
      <c r="F72" s="67">
        <v>0.8</v>
      </c>
      <c r="G72" s="67">
        <v>0.9</v>
      </c>
      <c r="H72" s="67">
        <v>1</v>
      </c>
      <c r="I72" s="67">
        <v>1</v>
      </c>
      <c r="J72" s="67">
        <v>1</v>
      </c>
      <c r="K72" s="67">
        <v>1</v>
      </c>
      <c r="L72" s="67">
        <v>1</v>
      </c>
      <c r="M72" s="67">
        <v>1</v>
      </c>
      <c r="N72" s="67">
        <v>1</v>
      </c>
      <c r="O72" s="67">
        <v>1</v>
      </c>
      <c r="P72" s="67">
        <v>1</v>
      </c>
      <c r="Q72" s="67">
        <v>1</v>
      </c>
      <c r="R72" s="67">
        <v>1</v>
      </c>
      <c r="S72" s="67">
        <v>1</v>
      </c>
      <c r="T72" s="67">
        <v>1</v>
      </c>
      <c r="U72" s="67">
        <v>1</v>
      </c>
      <c r="V72" s="67">
        <v>1</v>
      </c>
      <c r="W72" s="67">
        <v>1</v>
      </c>
      <c r="X72" s="67">
        <v>1</v>
      </c>
      <c r="Y72" s="67">
        <v>1</v>
      </c>
      <c r="Z72" s="67">
        <v>1</v>
      </c>
      <c r="AA72" s="67">
        <v>1</v>
      </c>
      <c r="AB72" s="67">
        <v>1</v>
      </c>
      <c r="AC72" s="67">
        <v>1</v>
      </c>
      <c r="AD72" s="67">
        <v>1</v>
      </c>
      <c r="AE72" s="67">
        <v>1</v>
      </c>
      <c r="AF72" s="67">
        <v>1</v>
      </c>
      <c r="AG72" s="67">
        <v>1</v>
      </c>
      <c r="AH72" s="67">
        <v>1</v>
      </c>
      <c r="AI72" s="67">
        <v>1</v>
      </c>
      <c r="AJ72" s="67">
        <v>1</v>
      </c>
      <c r="AK72" s="67">
        <v>1</v>
      </c>
      <c r="AL72" s="67">
        <v>1</v>
      </c>
      <c r="AM72" s="67">
        <v>1</v>
      </c>
      <c r="AN72" s="67">
        <v>1</v>
      </c>
      <c r="AO72" s="67">
        <v>1</v>
      </c>
      <c r="AP72" s="67">
        <v>1</v>
      </c>
      <c r="AQ72" s="67">
        <v>1</v>
      </c>
      <c r="AR72" s="67">
        <v>1</v>
      </c>
      <c r="AS72" s="67">
        <v>1</v>
      </c>
      <c r="AT72" s="67">
        <v>1</v>
      </c>
      <c r="AU72" s="67">
        <v>1</v>
      </c>
      <c r="AV72" s="67">
        <v>1</v>
      </c>
      <c r="AW72" s="67">
        <v>1</v>
      </c>
      <c r="AX72" s="67">
        <v>1</v>
      </c>
      <c r="AY72" s="67">
        <v>1</v>
      </c>
      <c r="AZ72" s="67">
        <v>1</v>
      </c>
      <c r="BA72" s="67">
        <v>1</v>
      </c>
      <c r="BB72" s="67"/>
      <c r="BC72" s="67"/>
      <c r="BD72" s="6"/>
      <c r="BE72" s="6"/>
      <c r="BF72" s="63"/>
    </row>
    <row r="73" ht="17" customHeight="1">
      <c r="A73" s="49"/>
      <c r="B73" s="68"/>
      <c r="C73" s="6"/>
      <c r="D73" t="s" s="25">
        <v>43</v>
      </c>
      <c r="E73" t="s" s="25">
        <v>44</v>
      </c>
      <c r="F73" t="s" s="25">
        <v>45</v>
      </c>
      <c r="G73" t="s" s="25">
        <v>46</v>
      </c>
      <c r="H73" t="s" s="25">
        <v>47</v>
      </c>
      <c r="I73" t="s" s="25">
        <v>48</v>
      </c>
      <c r="J73" t="s" s="25">
        <v>49</v>
      </c>
      <c r="K73" t="s" s="25">
        <v>50</v>
      </c>
      <c r="L73" t="s" s="25">
        <v>51</v>
      </c>
      <c r="M73" t="s" s="25">
        <v>52</v>
      </c>
      <c r="N73" t="s" s="25">
        <v>53</v>
      </c>
      <c r="O73" t="s" s="25">
        <v>54</v>
      </c>
      <c r="P73" t="s" s="25">
        <v>55</v>
      </c>
      <c r="Q73" t="s" s="25">
        <v>56</v>
      </c>
      <c r="R73" t="s" s="25">
        <v>57</v>
      </c>
      <c r="S73" t="s" s="25">
        <v>58</v>
      </c>
      <c r="T73" t="s" s="25">
        <v>59</v>
      </c>
      <c r="U73" t="s" s="25">
        <v>60</v>
      </c>
      <c r="V73" t="s" s="25">
        <v>61</v>
      </c>
      <c r="W73" t="s" s="25">
        <v>62</v>
      </c>
      <c r="X73" t="s" s="25">
        <v>63</v>
      </c>
      <c r="Y73" t="s" s="25">
        <v>64</v>
      </c>
      <c r="Z73" t="s" s="25">
        <v>65</v>
      </c>
      <c r="AA73" t="s" s="25">
        <v>66</v>
      </c>
      <c r="AB73" t="s" s="25">
        <v>67</v>
      </c>
      <c r="AC73" t="s" s="25">
        <v>96</v>
      </c>
      <c r="AD73" t="s" s="25">
        <v>97</v>
      </c>
      <c r="AE73" t="s" s="25">
        <v>98</v>
      </c>
      <c r="AF73" t="s" s="25">
        <v>99</v>
      </c>
      <c r="AG73" t="s" s="25">
        <v>100</v>
      </c>
      <c r="AH73" t="s" s="25">
        <v>101</v>
      </c>
      <c r="AI73" t="s" s="25">
        <v>102</v>
      </c>
      <c r="AJ73" t="s" s="25">
        <v>103</v>
      </c>
      <c r="AK73" t="s" s="25">
        <v>104</v>
      </c>
      <c r="AL73" t="s" s="25">
        <v>105</v>
      </c>
      <c r="AM73" t="s" s="25">
        <v>106</v>
      </c>
      <c r="AN73" t="s" s="25">
        <v>107</v>
      </c>
      <c r="AO73" t="s" s="25">
        <v>108</v>
      </c>
      <c r="AP73" t="s" s="25">
        <v>109</v>
      </c>
      <c r="AQ73" t="s" s="25">
        <v>110</v>
      </c>
      <c r="AR73" t="s" s="25">
        <v>111</v>
      </c>
      <c r="AS73" t="s" s="25">
        <v>112</v>
      </c>
      <c r="AT73" t="s" s="25">
        <v>113</v>
      </c>
      <c r="AU73" t="s" s="25">
        <v>114</v>
      </c>
      <c r="AV73" t="s" s="25">
        <v>115</v>
      </c>
      <c r="AW73" t="s" s="25">
        <v>116</v>
      </c>
      <c r="AX73" t="s" s="25">
        <v>117</v>
      </c>
      <c r="AY73" t="s" s="25">
        <v>118</v>
      </c>
      <c r="AZ73" t="s" s="25">
        <v>119</v>
      </c>
      <c r="BA73" t="s" s="25">
        <v>120</v>
      </c>
      <c r="BB73" s="26"/>
      <c r="BC73" s="26"/>
      <c r="BD73" t="s" s="69">
        <v>68</v>
      </c>
      <c r="BE73" s="6"/>
      <c r="BF73" s="63"/>
    </row>
    <row r="74" ht="16" customHeight="1">
      <c r="A74" s="49"/>
      <c r="B74" t="s" s="70">
        <v>69</v>
      </c>
      <c r="C74" t="s" s="71">
        <v>70</v>
      </c>
      <c r="D74" s="72">
        <f>$D$6*D72</f>
        <v>0</v>
      </c>
      <c r="E74" s="72">
        <f>$D$6*E72</f>
        <v>0</v>
      </c>
      <c r="F74" s="72">
        <f>$D$6*F72</f>
        <v>26.88</v>
      </c>
      <c r="G74" s="72">
        <f>$D$6*G72</f>
        <v>30.24</v>
      </c>
      <c r="H74" s="72">
        <f>$D$6*H72</f>
        <v>33.6</v>
      </c>
      <c r="I74" s="72">
        <f>$D$6*I72</f>
        <v>33.6</v>
      </c>
      <c r="J74" s="72">
        <f>$D$6*J72</f>
        <v>33.6</v>
      </c>
      <c r="K74" s="72">
        <f>$D$6*K72</f>
        <v>33.6</v>
      </c>
      <c r="L74" s="72">
        <f>$D$6*L72</f>
        <v>33.6</v>
      </c>
      <c r="M74" s="72">
        <f>$D$6*M72</f>
        <v>33.6</v>
      </c>
      <c r="N74" s="72">
        <f>$D$6*N72</f>
        <v>33.6</v>
      </c>
      <c r="O74" s="72">
        <f>$D$6*O72</f>
        <v>33.6</v>
      </c>
      <c r="P74" s="72">
        <f>$D$6*P72</f>
        <v>33.6</v>
      </c>
      <c r="Q74" s="72">
        <f>$D$6*Q72</f>
        <v>33.6</v>
      </c>
      <c r="R74" s="72">
        <f>$D$6*R72</f>
        <v>33.6</v>
      </c>
      <c r="S74" s="72">
        <f>$D$6*S72</f>
        <v>33.6</v>
      </c>
      <c r="T74" s="72">
        <f>$D$6*T72</f>
        <v>33.6</v>
      </c>
      <c r="U74" s="72">
        <f>$D$6*U72</f>
        <v>33.6</v>
      </c>
      <c r="V74" s="72">
        <f>$D$6*V72</f>
        <v>33.6</v>
      </c>
      <c r="W74" s="72">
        <f>$D$6*W72</f>
        <v>33.6</v>
      </c>
      <c r="X74" s="72">
        <f>$D$6*X72</f>
        <v>33.6</v>
      </c>
      <c r="Y74" s="72">
        <f>$D$6*Y72</f>
        <v>33.6</v>
      </c>
      <c r="Z74" s="72">
        <f>$D$6*Z72</f>
        <v>33.6</v>
      </c>
      <c r="AA74" s="72">
        <f>$D$6*AA72</f>
        <v>33.6</v>
      </c>
      <c r="AB74" s="72">
        <f>$D$6*AB72</f>
        <v>33.6</v>
      </c>
      <c r="AC74" s="72">
        <f>$D$6*AC72</f>
        <v>33.6</v>
      </c>
      <c r="AD74" s="72">
        <f>$D$6*AD72</f>
        <v>33.6</v>
      </c>
      <c r="AE74" s="72">
        <f>$D$6*AE72</f>
        <v>33.6</v>
      </c>
      <c r="AF74" s="72">
        <f>$D$6*AF72</f>
        <v>33.6</v>
      </c>
      <c r="AG74" s="72">
        <f>$D$6*AG72</f>
        <v>33.6</v>
      </c>
      <c r="AH74" s="72">
        <f>$D$6*AH72</f>
        <v>33.6</v>
      </c>
      <c r="AI74" s="72">
        <f>$D$6*AI72</f>
        <v>33.6</v>
      </c>
      <c r="AJ74" s="72">
        <f>$D$6*AJ72</f>
        <v>33.6</v>
      </c>
      <c r="AK74" s="72">
        <f>$D$6*AK72</f>
        <v>33.6</v>
      </c>
      <c r="AL74" s="72">
        <f>$D$6*AL72</f>
        <v>33.6</v>
      </c>
      <c r="AM74" s="72">
        <f>$D$6*AM72</f>
        <v>33.6</v>
      </c>
      <c r="AN74" s="72">
        <f>$D$6*AN72</f>
        <v>33.6</v>
      </c>
      <c r="AO74" s="72">
        <f>$D$6*AO72</f>
        <v>33.6</v>
      </c>
      <c r="AP74" s="72">
        <f>$D$6*AP72</f>
        <v>33.6</v>
      </c>
      <c r="AQ74" s="72">
        <f>$D$6*AQ72</f>
        <v>33.6</v>
      </c>
      <c r="AR74" s="72">
        <f>$D$6*AR72</f>
        <v>33.6</v>
      </c>
      <c r="AS74" s="72">
        <f>$D$6*AS72</f>
        <v>33.6</v>
      </c>
      <c r="AT74" s="72">
        <f>$D$6*AT72</f>
        <v>33.6</v>
      </c>
      <c r="AU74" s="72">
        <f>$D$6*AU72</f>
        <v>33.6</v>
      </c>
      <c r="AV74" s="72">
        <f>$D$6*AV72</f>
        <v>33.6</v>
      </c>
      <c r="AW74" s="72">
        <f>$D$6*AW72</f>
        <v>33.6</v>
      </c>
      <c r="AX74" s="72">
        <f>$D$6*AX72</f>
        <v>33.6</v>
      </c>
      <c r="AY74" s="72">
        <f>$D$6*AY72</f>
        <v>33.6</v>
      </c>
      <c r="AZ74" s="72">
        <f>$D$6*AZ72</f>
        <v>33.6</v>
      </c>
      <c r="BA74" s="72">
        <f>$D$6*BA72</f>
        <v>33.6</v>
      </c>
      <c r="BB74" s="72"/>
      <c r="BC74" t="s" s="27">
        <v>70</v>
      </c>
      <c r="BD74" s="73">
        <f>SUM(D74:BB74)</f>
        <v>1602.72</v>
      </c>
      <c r="BE74" s="74"/>
      <c r="BF74" s="63"/>
    </row>
    <row r="75" ht="15.35" customHeight="1">
      <c r="A75" s="49"/>
      <c r="B75" s="75"/>
      <c r="C75" t="s" s="71">
        <v>19</v>
      </c>
      <c r="D75" s="76">
        <f>D74*D67</f>
        <v>0</v>
      </c>
      <c r="E75" s="76">
        <f>E74*E67</f>
        <v>0</v>
      </c>
      <c r="F75" s="76">
        <f>F74*F67</f>
        <v>116.293632</v>
      </c>
      <c r="G75" s="76">
        <f>G74*G67</f>
        <v>136.06354944</v>
      </c>
      <c r="H75" s="76">
        <f>H74*H67</f>
        <v>157.228990464</v>
      </c>
      <c r="I75" s="76">
        <f>I74*I67</f>
        <v>163.518150082560</v>
      </c>
      <c r="J75" s="76">
        <f>J74*J67</f>
        <v>170.058876085862</v>
      </c>
      <c r="K75" s="76">
        <f>K74*K67</f>
        <v>176.861231129297</v>
      </c>
      <c r="L75" s="76">
        <f>L74*L67</f>
        <v>183.935680374469</v>
      </c>
      <c r="M75" s="76">
        <f>M74*M67</f>
        <v>191.293107589447</v>
      </c>
      <c r="N75" s="76">
        <f>N74*N67</f>
        <v>198.944831893025</v>
      </c>
      <c r="O75" s="76">
        <f>O74*O67</f>
        <v>206.902625168746</v>
      </c>
      <c r="P75" s="76">
        <f>P74*P67</f>
        <v>215.178730175496</v>
      </c>
      <c r="Q75" s="76">
        <f>Q74*Q67</f>
        <v>223.785879382516</v>
      </c>
      <c r="R75" s="76">
        <f>R74*R67</f>
        <v>232.737314557816</v>
      </c>
      <c r="S75" s="76">
        <f>S74*S67</f>
        <v>242.046807140129</v>
      </c>
      <c r="T75" s="76">
        <f>T74*T67</f>
        <v>251.728679425734</v>
      </c>
      <c r="U75" s="76">
        <f>U74*U67</f>
        <v>261.797826602764</v>
      </c>
      <c r="V75" s="76">
        <f>V74*V67</f>
        <v>272.269739666874</v>
      </c>
      <c r="W75" s="76">
        <f>W74*W67</f>
        <v>283.160529253549</v>
      </c>
      <c r="X75" s="76">
        <f>X74*X67</f>
        <v>294.486950423691</v>
      </c>
      <c r="Y75" s="76">
        <f>Y74*Y67</f>
        <v>306.266428440639</v>
      </c>
      <c r="Z75" s="76">
        <f>Z74*Z67</f>
        <v>318.517085578264</v>
      </c>
      <c r="AA75" s="76">
        <f>AA74*AA67</f>
        <v>331.257769001395</v>
      </c>
      <c r="AB75" s="76">
        <f>AB74*AB67</f>
        <v>344.508079761451</v>
      </c>
      <c r="AC75" s="76">
        <f>AC74*AC67</f>
        <v>358.288402951910</v>
      </c>
      <c r="AD75" s="76">
        <f>AD74*AD67</f>
        <v>372.619939069987</v>
      </c>
      <c r="AE75" s="76">
        <f>AE74*AE67</f>
        <v>387.524736632786</v>
      </c>
      <c r="AF75" s="76">
        <f>AF74*AF67</f>
        <v>403.025726098098</v>
      </c>
      <c r="AG75" s="76">
        <f>AG74*AG67</f>
        <v>419.146755142023</v>
      </c>
      <c r="AH75" s="76">
        <f>AH74*AH67</f>
        <v>435.912625347703</v>
      </c>
      <c r="AI75" s="76">
        <f>AI74*AI67</f>
        <v>453.349130361611</v>
      </c>
      <c r="AJ75" s="76">
        <f>AJ74*AJ67</f>
        <v>471.483095576076</v>
      </c>
      <c r="AK75" s="76">
        <f>AK74*AK67</f>
        <v>490.342419399118</v>
      </c>
      <c r="AL75" s="76">
        <f>AL74*AL67</f>
        <v>509.956116175081</v>
      </c>
      <c r="AM75" s="76">
        <f>AM74*AM67</f>
        <v>530.354360822083</v>
      </c>
      <c r="AN75" s="76">
        <f>AN74*AN67</f>
        <v>551.568535254966</v>
      </c>
      <c r="AO75" s="76">
        <f>AO74*AO67</f>
        <v>573.631276665166</v>
      </c>
      <c r="AP75" s="76">
        <f>AP74*AP67</f>
        <v>596.576527731771</v>
      </c>
      <c r="AQ75" s="76">
        <f>AQ74*AQ67</f>
        <v>620.439588841041</v>
      </c>
      <c r="AR75" s="76">
        <f>AR74*AR67</f>
        <v>645.257172394682</v>
      </c>
      <c r="AS75" s="76">
        <f>AS74*AS67</f>
        <v>671.067459290471</v>
      </c>
      <c r="AT75" s="76">
        <f>AT74*AT67</f>
        <v>697.910157662091</v>
      </c>
      <c r="AU75" s="76">
        <f>AU74*AU67</f>
        <v>725.826563968575</v>
      </c>
      <c r="AV75" s="76">
        <f>AV74*AV67</f>
        <v>754.859626527317</v>
      </c>
      <c r="AW75" s="76">
        <f>AW74*AW67</f>
        <v>785.054011588409</v>
      </c>
      <c r="AX75" s="76">
        <f>AX74*AX67</f>
        <v>816.456172051944</v>
      </c>
      <c r="AY75" s="76">
        <f>AY74*AY67</f>
        <v>849.114418934023</v>
      </c>
      <c r="AZ75" s="76">
        <f>AZ74*AZ67</f>
        <v>883.078995691385</v>
      </c>
      <c r="BA75" s="76">
        <f>BA74*BA67</f>
        <v>918.402155519040</v>
      </c>
      <c r="BB75" s="73"/>
      <c r="BC75" t="s" s="27">
        <v>19</v>
      </c>
      <c r="BD75" s="73">
        <f>SUM(D75:BB75)</f>
        <v>20200.0884633351</v>
      </c>
      <c r="BE75" s="74"/>
      <c r="BF75" s="63"/>
    </row>
    <row r="76" ht="15.35" customHeight="1">
      <c r="A76" s="49"/>
      <c r="B76" s="75"/>
      <c r="C76" s="59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6"/>
      <c r="BD76" s="65"/>
      <c r="BE76" s="74"/>
      <c r="BF76" s="63"/>
    </row>
    <row r="77" ht="15.35" customHeight="1">
      <c r="A77" s="77"/>
      <c r="B77" s="75"/>
      <c r="C77" t="s" s="71">
        <v>20</v>
      </c>
      <c r="D77" s="76">
        <f>SUM(D78:D82)</f>
        <v>-76.59999999999999</v>
      </c>
      <c r="E77" s="76">
        <f>SUM(E78:E82)</f>
        <v>-152.864</v>
      </c>
      <c r="F77" s="76">
        <f>SUM(F78:F82)</f>
        <v>-56.69581824</v>
      </c>
      <c r="G77" s="76">
        <f>SUM(G78:G82)</f>
        <v>-61.9116945408</v>
      </c>
      <c r="H77" s="76">
        <f>SUM(H78:H82)</f>
        <v>-67.454127636480</v>
      </c>
      <c r="I77" s="76">
        <f>SUM(I78:I82)</f>
        <v>-70.15229274193921</v>
      </c>
      <c r="J77" s="76">
        <f>SUM(J78:J82)</f>
        <v>-72.95838445161669</v>
      </c>
      <c r="K77" s="76">
        <f>SUM(K78:K82)</f>
        <v>-75.87671982968141</v>
      </c>
      <c r="L77" s="76">
        <f>SUM(L78:L82)</f>
        <v>-78.9117886228687</v>
      </c>
      <c r="M77" s="76">
        <f>SUM(M78:M82)</f>
        <v>-82.06826016778339</v>
      </c>
      <c r="N77" s="76">
        <f>SUM(N78:N82)</f>
        <v>-85.3509905744948</v>
      </c>
      <c r="O77" s="76">
        <f>SUM(O78:O82)</f>
        <v>-88.7650301974745</v>
      </c>
      <c r="P77" s="76">
        <f>SUM(P78:P82)</f>
        <v>-92.31563140537349</v>
      </c>
      <c r="Q77" s="76">
        <f>SUM(Q78:Q82)</f>
        <v>-96.0082566615885</v>
      </c>
      <c r="R77" s="76">
        <f>SUM(R78:R82)</f>
        <v>-99.848586928052</v>
      </c>
      <c r="S77" s="76">
        <f>SUM(S78:S82)</f>
        <v>-103.842530405174</v>
      </c>
      <c r="T77" s="76">
        <f>SUM(T78:T82)</f>
        <v>-107.996231621381</v>
      </c>
      <c r="U77" s="76">
        <f>SUM(U78:U82)</f>
        <v>-112.316080886236</v>
      </c>
      <c r="V77" s="76">
        <f>SUM(V78:V82)</f>
        <v>-116.808724121686</v>
      </c>
      <c r="W77" s="76">
        <f>SUM(W78:W82)</f>
        <v>-121.481073086553</v>
      </c>
      <c r="X77" s="76">
        <f>SUM(X78:X82)</f>
        <v>-126.340316010015</v>
      </c>
      <c r="Y77" s="76">
        <f>SUM(Y78:Y82)</f>
        <v>-131.393928650416</v>
      </c>
      <c r="Z77" s="76">
        <f>SUM(Z78:Z82)</f>
        <v>-136.649685796433</v>
      </c>
      <c r="AA77" s="76">
        <f>SUM(AA78:AA82)</f>
        <v>-142.115673228290</v>
      </c>
      <c r="AB77" s="76">
        <f>SUM(AB78:AB82)</f>
        <v>-147.800300157421</v>
      </c>
      <c r="AC77" s="76">
        <f>SUM(AC78:AC82)</f>
        <v>-153.712312163718</v>
      </c>
      <c r="AD77" s="76">
        <f>SUM(AD78:AD82)</f>
        <v>-159.860804650267</v>
      </c>
      <c r="AE77" s="76">
        <f>SUM(AE78:AE82)</f>
        <v>-166.255236836278</v>
      </c>
      <c r="AF77" s="76">
        <f>SUM(AF78:AF82)</f>
        <v>-172.905446309729</v>
      </c>
      <c r="AG77" s="76">
        <f>SUM(AG78:AG82)</f>
        <v>-179.821664162118</v>
      </c>
      <c r="AH77" s="76">
        <f>SUM(AH78:AH82)</f>
        <v>-187.014530728603</v>
      </c>
      <c r="AI77" s="76">
        <f>SUM(AI78:AI82)</f>
        <v>-194.495111957747</v>
      </c>
      <c r="AJ77" s="76">
        <f>SUM(AJ78:AJ82)</f>
        <v>-202.274916436057</v>
      </c>
      <c r="AK77" s="76">
        <f>SUM(AK78:AK82)</f>
        <v>-210.365913093499</v>
      </c>
      <c r="AL77" s="76">
        <f>SUM(AL78:AL82)</f>
        <v>-218.780549617239</v>
      </c>
      <c r="AM77" s="76">
        <f>SUM(AM78:AM82)</f>
        <v>-227.531771601929</v>
      </c>
      <c r="AN77" s="76">
        <f>SUM(AN78:AN82)</f>
        <v>-236.633042466005</v>
      </c>
      <c r="AO77" s="76">
        <f>SUM(AO78:AO82)</f>
        <v>-246.098364164646</v>
      </c>
      <c r="AP77" s="76">
        <f>SUM(AP78:AP82)</f>
        <v>-255.942298731232</v>
      </c>
      <c r="AQ77" s="76">
        <f>SUM(AQ78:AQ82)</f>
        <v>-266.179990680481</v>
      </c>
      <c r="AR77" s="76">
        <f>SUM(AR78:AR82)</f>
        <v>-276.8271903077</v>
      </c>
      <c r="AS77" s="76">
        <f>SUM(AS78:AS82)</f>
        <v>-287.900277920008</v>
      </c>
      <c r="AT77" s="76">
        <f>SUM(AT78:AT82)</f>
        <v>-299.416289036808</v>
      </c>
      <c r="AU77" s="76">
        <f>SUM(AU78:AU82)</f>
        <v>-311.392940598280</v>
      </c>
      <c r="AV77" s="76">
        <f>SUM(AV78:AV82)</f>
        <v>-323.848658222212</v>
      </c>
      <c r="AW77" s="76">
        <f>SUM(AW78:AW82)</f>
        <v>-336.8026045511</v>
      </c>
      <c r="AX77" s="76">
        <f>SUM(AX78:AX82)</f>
        <v>-350.274708733144</v>
      </c>
      <c r="AY77" s="76">
        <f>SUM(AY78:AY82)</f>
        <v>-364.285697082471</v>
      </c>
      <c r="AZ77" s="76">
        <f>SUM(AZ78:AZ82)</f>
        <v>-378.857124965769</v>
      </c>
      <c r="BA77" s="76">
        <f>SUM(BA78:BA82)</f>
        <v>-394.011409964401</v>
      </c>
      <c r="BB77" s="73"/>
      <c r="BC77" t="s" s="27">
        <v>20</v>
      </c>
      <c r="BD77" s="73">
        <f>SUM(D77:BB77)</f>
        <v>-8906.0149809432</v>
      </c>
      <c r="BE77" s="74"/>
      <c r="BF77" s="63"/>
    </row>
    <row r="78" ht="15.35" customHeight="1">
      <c r="A78" s="77">
        <v>0.1</v>
      </c>
      <c r="B78" s="75"/>
      <c r="C78" t="s" s="78">
        <v>71</v>
      </c>
      <c r="D78" s="79">
        <v>0</v>
      </c>
      <c r="E78" s="79">
        <v>0</v>
      </c>
      <c r="F78" s="79">
        <f>(-$A$18*F74*5.408)</f>
        <v>-14.536704</v>
      </c>
      <c r="G78" s="79">
        <f>F78*(1+$D$8)*(G72/F72)</f>
        <v>-17.00794368</v>
      </c>
      <c r="H78" s="79">
        <f>G78*(1+$D$8)*(H72/G72)</f>
        <v>-19.653623808</v>
      </c>
      <c r="I78" s="79">
        <f>H78*(1+$D$8)*(I72/H72)</f>
        <v>-20.439768760320</v>
      </c>
      <c r="J78" s="79">
        <f>I78*(1+$D$8)*(J72/I72)</f>
        <v>-21.2573595107328</v>
      </c>
      <c r="K78" s="79">
        <f>J78*(1+$D$8)*(K72/J72)</f>
        <v>-22.1076538911621</v>
      </c>
      <c r="L78" s="79">
        <f>K78*(1+$D$8)*(L72/K72)</f>
        <v>-22.9919600468086</v>
      </c>
      <c r="M78" s="79">
        <f>L78*(1+$D$8)*(M72/L72)</f>
        <v>-23.9116384486809</v>
      </c>
      <c r="N78" s="79">
        <f>M78*(1+$D$8)*(N72/M72)</f>
        <v>-24.8681039866281</v>
      </c>
      <c r="O78" s="79">
        <f>N78*(1+$D$8)*(O72/N72)</f>
        <v>-25.8628281460932</v>
      </c>
      <c r="P78" s="79">
        <f>O78*(1+$D$8)*(P72/O72)</f>
        <v>-26.8973412719369</v>
      </c>
      <c r="Q78" s="79">
        <f>P78*(1+$D$8)*(Q72/P72)</f>
        <v>-27.9732349228144</v>
      </c>
      <c r="R78" s="79">
        <f>Q78*(1+$D$8)*(R72/Q72)</f>
        <v>-29.092164319727</v>
      </c>
      <c r="S78" s="79">
        <f>R78*(1+$D$8)*(S72/R72)</f>
        <v>-30.2558508925161</v>
      </c>
      <c r="T78" s="79">
        <f>S78*(1+$D$8)*(T72/S72)</f>
        <v>-31.4660849282167</v>
      </c>
      <c r="U78" s="79">
        <f>T78*(1+$D$8)*(U72/T72)</f>
        <v>-32.7247283253454</v>
      </c>
      <c r="V78" s="79">
        <f>U78*(1+$D$8)*(V72/U72)</f>
        <v>-34.0337174583592</v>
      </c>
      <c r="W78" s="79">
        <f>V78*(1+$D$8)*(W72/V72)</f>
        <v>-35.3950661566936</v>
      </c>
      <c r="X78" s="79">
        <f>W78*(1+$D$8)*(X72/W72)</f>
        <v>-36.8108688029613</v>
      </c>
      <c r="Y78" s="79">
        <f>X78*(1+$D$8)*(Y72/X72)</f>
        <v>-38.2833035550798</v>
      </c>
      <c r="Z78" s="79">
        <f>Y78*(1+$D$8)*(Z72/Y72)</f>
        <v>-39.814635697283</v>
      </c>
      <c r="AA78" s="79">
        <f>Z78*(1+$D$8)*(AA72/Z72)</f>
        <v>-41.4072211251743</v>
      </c>
      <c r="AB78" s="79">
        <f>AA78*(1+$D$8)*(AB72/AA72)</f>
        <v>-43.0635099701813</v>
      </c>
      <c r="AC78" s="79">
        <f>AB78*(1+$D$8)*(AC72/AB72)</f>
        <v>-44.7860503689886</v>
      </c>
      <c r="AD78" s="79">
        <f>AC78*(1+$D$8)*(AD72/AC72)</f>
        <v>-46.5774923837481</v>
      </c>
      <c r="AE78" s="79">
        <f>AD78*(1+$D$8)*(AE72/AD72)</f>
        <v>-48.440592079098</v>
      </c>
      <c r="AF78" s="79">
        <f>AE78*(1+$D$8)*(AF72/AE72)</f>
        <v>-50.3782157622619</v>
      </c>
      <c r="AG78" s="79">
        <f>AF78*(1+$D$8)*(AG72/AF72)</f>
        <v>-52.3933443927524</v>
      </c>
      <c r="AH78" s="79">
        <f>AG78*(1+$D$8)*(AH72/AG72)</f>
        <v>-54.4890781684625</v>
      </c>
      <c r="AI78" s="79">
        <f>AH78*(1+$D$8)*(AI72/AH72)</f>
        <v>-56.668641295201</v>
      </c>
      <c r="AJ78" s="79">
        <f>AI78*(1+$D$8)*(AJ72/AI72)</f>
        <v>-58.935386947009</v>
      </c>
      <c r="AK78" s="79">
        <f>AJ78*(1+$D$8)*(AK72/AJ72)</f>
        <v>-61.2928024248894</v>
      </c>
      <c r="AL78" s="79">
        <f>AK78*(1+$D$8)*(AL72/AK72)</f>
        <v>-63.744514521885</v>
      </c>
      <c r="AM78" s="79">
        <f>AL78*(1+$D$8)*(AM72/AL72)</f>
        <v>-66.2942951027604</v>
      </c>
      <c r="AN78" s="79">
        <f>AM78*(1+$D$8)*(AN72/AM72)</f>
        <v>-68.9460669068708</v>
      </c>
      <c r="AO78" s="79">
        <f>AN78*(1+$D$8)*(AO72/AN72)</f>
        <v>-71.7039095831456</v>
      </c>
      <c r="AP78" s="79">
        <f>AO78*(1+$D$8)*(AP72/AO72)</f>
        <v>-74.5720659664714</v>
      </c>
      <c r="AQ78" s="79">
        <f>AP78*(1+$D$8)*(AQ72/AP72)</f>
        <v>-77.55494860513031</v>
      </c>
      <c r="AR78" s="79">
        <f>AQ78*(1+$D$8)*(AR72/AQ72)</f>
        <v>-80.65714654933549</v>
      </c>
      <c r="AS78" s="79">
        <f>AR78*(1+$D$8)*(AS72/AR72)</f>
        <v>-83.8834324113089</v>
      </c>
      <c r="AT78" s="79">
        <f>AS78*(1+$D$8)*(AT72/AS72)</f>
        <v>-87.23876970776131</v>
      </c>
      <c r="AU78" s="79">
        <f>AT78*(1+$D$8)*(AU72/AT72)</f>
        <v>-90.7283204960718</v>
      </c>
      <c r="AV78" s="79">
        <f>AU78*(1+$D$8)*(AV72/AU72)</f>
        <v>-94.3574533159147</v>
      </c>
      <c r="AW78" s="79">
        <f>AV78*(1+$D$8)*(AW72/AV72)</f>
        <v>-98.1317514485513</v>
      </c>
      <c r="AX78" s="79">
        <f>AW78*(1+$D$8)*(AX72/AW72)</f>
        <v>-102.057021506493</v>
      </c>
      <c r="AY78" s="79">
        <f>AX78*(1+$D$8)*(AY72/AX72)</f>
        <v>-106.139302366753</v>
      </c>
      <c r="AZ78" s="79">
        <f>AY78*(1+$D$8)*(AZ72/AY72)</f>
        <v>-110.384874461423</v>
      </c>
      <c r="BA78" s="79">
        <f>AZ78*(1+$D$8)*(BA72/AZ72)</f>
        <v>-114.800269439880</v>
      </c>
      <c r="BB78" s="73"/>
      <c r="BC78" t="s" s="80">
        <v>71</v>
      </c>
      <c r="BD78" s="81">
        <f>SUM(D78:BB78)</f>
        <v>-2525.011057916880</v>
      </c>
      <c r="BE78" s="74"/>
      <c r="BF78" s="63"/>
    </row>
    <row r="79" ht="15.35" customHeight="1">
      <c r="A79" s="77">
        <v>0.07000000000000001</v>
      </c>
      <c r="B79" s="75"/>
      <c r="C79" t="s" s="78">
        <v>72</v>
      </c>
      <c r="D79" s="79">
        <f>(-D75*$A$19)+D106</f>
        <v>-21</v>
      </c>
      <c r="E79" s="79">
        <f>(-E75*$A$19)+E106</f>
        <v>-43.8</v>
      </c>
      <c r="F79" s="79">
        <f>(-F75*$A$19)+F106</f>
        <v>-8.14055424</v>
      </c>
      <c r="G79" s="79">
        <f>(-G75*$A$19)+G106</f>
        <v>-9.5244484608</v>
      </c>
      <c r="H79" s="79">
        <f>(-H75*$A$19)+H106</f>
        <v>-11.006029332480</v>
      </c>
      <c r="I79" s="79">
        <f>(-I75*$A$19)+I106</f>
        <v>-11.4462705057792</v>
      </c>
      <c r="J79" s="79">
        <f>(-J75*$A$19)+J106</f>
        <v>-11.9041213260103</v>
      </c>
      <c r="K79" s="79">
        <f>(-K75*$A$19)+K106</f>
        <v>-12.3802861790508</v>
      </c>
      <c r="L79" s="79">
        <f>(-L75*$A$19)+L106</f>
        <v>-12.8754976262128</v>
      </c>
      <c r="M79" s="79">
        <f>(-M75*$A$19)+M106</f>
        <v>-13.3905175312613</v>
      </c>
      <c r="N79" s="79">
        <f>(-N75*$A$19)+N106</f>
        <v>-13.9261382325118</v>
      </c>
      <c r="O79" s="79">
        <f>(-O75*$A$19)+O106</f>
        <v>-14.4831837618122</v>
      </c>
      <c r="P79" s="79">
        <f>(-P75*$A$19)+P106</f>
        <v>-15.0625111122847</v>
      </c>
      <c r="Q79" s="79">
        <f>(-Q75*$A$19)+Q106</f>
        <v>-15.6650115567761</v>
      </c>
      <c r="R79" s="79">
        <f>(-R75*$A$19)+R106</f>
        <v>-16.2916120190471</v>
      </c>
      <c r="S79" s="79">
        <f>(-S75*$A$19)+S106</f>
        <v>-16.943276499809</v>
      </c>
      <c r="T79" s="79">
        <f>(-T75*$A$19)+T106</f>
        <v>-17.6210075598014</v>
      </c>
      <c r="U79" s="79">
        <f>(-U75*$A$19)+U106</f>
        <v>-18.3258478621935</v>
      </c>
      <c r="V79" s="79">
        <f>(-V75*$A$19)+V106</f>
        <v>-19.0588817766812</v>
      </c>
      <c r="W79" s="79">
        <f>(-W75*$A$19)+W106</f>
        <v>-19.8212370477484</v>
      </c>
      <c r="X79" s="79">
        <f>(-X75*$A$19)+X106</f>
        <v>-20.6140865296584</v>
      </c>
      <c r="Y79" s="79">
        <f>(-Y75*$A$19)+Y106</f>
        <v>-21.4386499908447</v>
      </c>
      <c r="Z79" s="79">
        <f>(-Z75*$A$19)+Z106</f>
        <v>-22.2961959904785</v>
      </c>
      <c r="AA79" s="79">
        <f>(-AA75*$A$19)+AA106</f>
        <v>-23.1880438300977</v>
      </c>
      <c r="AB79" s="79">
        <f>(-AB75*$A$19)+AB106</f>
        <v>-24.1155655833016</v>
      </c>
      <c r="AC79" s="79">
        <f>(-AC75*$A$19)+AC106</f>
        <v>-25.0801882066337</v>
      </c>
      <c r="AD79" s="79">
        <f>(-AD75*$A$19)+AD106</f>
        <v>-26.0833957348991</v>
      </c>
      <c r="AE79" s="79">
        <f>(-AE75*$A$19)+AE106</f>
        <v>-27.126731564295</v>
      </c>
      <c r="AF79" s="79">
        <f>(-AF75*$A$19)+AF106</f>
        <v>-28.2118008268669</v>
      </c>
      <c r="AG79" s="79">
        <f>(-AG75*$A$19)+AG106</f>
        <v>-29.3402728599416</v>
      </c>
      <c r="AH79" s="79">
        <f>(-AH75*$A$19)+AH106</f>
        <v>-30.5138837743392</v>
      </c>
      <c r="AI79" s="79">
        <f>(-AI75*$A$19)+AI106</f>
        <v>-31.7344391253128</v>
      </c>
      <c r="AJ79" s="79">
        <f>(-AJ75*$A$19)+AJ106</f>
        <v>-33.0038166903253</v>
      </c>
      <c r="AK79" s="79">
        <f>(-AK75*$A$19)+AK106</f>
        <v>-34.3239693579383</v>
      </c>
      <c r="AL79" s="79">
        <f>(-AL75*$A$19)+AL106</f>
        <v>-35.6969281322557</v>
      </c>
      <c r="AM79" s="79">
        <f>(-AM75*$A$19)+AM106</f>
        <v>-37.1248052575458</v>
      </c>
      <c r="AN79" s="79">
        <f>(-AN75*$A$19)+AN106</f>
        <v>-38.6097974678476</v>
      </c>
      <c r="AO79" s="79">
        <f>(-AO75*$A$19)+AO106</f>
        <v>-40.1541893665616</v>
      </c>
      <c r="AP79" s="79">
        <f>(-AP75*$A$19)+AP106</f>
        <v>-41.760356941224</v>
      </c>
      <c r="AQ79" s="79">
        <f>(-AQ75*$A$19)+AQ106</f>
        <v>-43.4307712188729</v>
      </c>
      <c r="AR79" s="79">
        <f>(-AR75*$A$19)+AR106</f>
        <v>-45.1680020676277</v>
      </c>
      <c r="AS79" s="79">
        <f>(-AS75*$A$19)+AS106</f>
        <v>-46.974722150333</v>
      </c>
      <c r="AT79" s="79">
        <f>(-AT75*$A$19)+AT106</f>
        <v>-48.8537110363464</v>
      </c>
      <c r="AU79" s="79">
        <f>(-AU75*$A$19)+AU106</f>
        <v>-50.8078594778003</v>
      </c>
      <c r="AV79" s="79">
        <f>(-AV75*$A$19)+AV106</f>
        <v>-52.8401738569122</v>
      </c>
      <c r="AW79" s="79">
        <f>(-AW75*$A$19)+AW106</f>
        <v>-54.9537808111886</v>
      </c>
      <c r="AX79" s="79">
        <f>(-AX75*$A$19)+AX106</f>
        <v>-57.1519320436361</v>
      </c>
      <c r="AY79" s="79">
        <f>(-AY75*$A$19)+AY106</f>
        <v>-59.4380093253816</v>
      </c>
      <c r="AZ79" s="79">
        <f>(-AZ75*$A$19)+AZ106</f>
        <v>-61.815529698397</v>
      </c>
      <c r="BA79" s="79">
        <f>(-BA75*$A$19)+BA106</f>
        <v>-64.2881508863328</v>
      </c>
      <c r="BB79" s="73"/>
      <c r="BC79" t="s" s="80">
        <v>72</v>
      </c>
      <c r="BD79" s="81">
        <f>SUM(D79:BB79)</f>
        <v>-1478.806192433460</v>
      </c>
      <c r="BE79" s="74"/>
      <c r="BF79" s="63"/>
    </row>
    <row r="80" ht="15.35" customHeight="1">
      <c r="A80" s="77"/>
      <c r="B80" s="75"/>
      <c r="C80" t="s" s="78">
        <v>73</v>
      </c>
      <c r="D80" s="79">
        <f>D105</f>
        <v>-49</v>
      </c>
      <c r="E80" s="79">
        <f>E105</f>
        <v>-102.2</v>
      </c>
      <c r="F80" s="79">
        <f>F105</f>
        <v>0</v>
      </c>
      <c r="G80" s="79">
        <f>G105</f>
        <v>0</v>
      </c>
      <c r="H80" s="79">
        <f>H105</f>
        <v>0</v>
      </c>
      <c r="I80" s="79">
        <f>I105</f>
        <v>0</v>
      </c>
      <c r="J80" s="79">
        <f>J105</f>
        <v>0</v>
      </c>
      <c r="K80" s="79">
        <f>K105</f>
        <v>0</v>
      </c>
      <c r="L80" s="79">
        <f>L105</f>
        <v>0</v>
      </c>
      <c r="M80" s="79">
        <f>M105</f>
        <v>0</v>
      </c>
      <c r="N80" s="79">
        <f>N105</f>
        <v>0</v>
      </c>
      <c r="O80" s="79">
        <f>O105</f>
        <v>0</v>
      </c>
      <c r="P80" s="79">
        <f>P105</f>
        <v>0</v>
      </c>
      <c r="Q80" s="79">
        <f>Q105</f>
        <v>0</v>
      </c>
      <c r="R80" s="79">
        <f>R105</f>
        <v>0</v>
      </c>
      <c r="S80" s="79">
        <f>S105</f>
        <v>0</v>
      </c>
      <c r="T80" s="79">
        <f>T105</f>
        <v>0</v>
      </c>
      <c r="U80" s="79">
        <f>U105</f>
        <v>0</v>
      </c>
      <c r="V80" s="79">
        <f>V105</f>
        <v>0</v>
      </c>
      <c r="W80" s="79">
        <f>W105</f>
        <v>0</v>
      </c>
      <c r="X80" s="79">
        <f>X105</f>
        <v>0</v>
      </c>
      <c r="Y80" s="79">
        <f>Y105</f>
        <v>0</v>
      </c>
      <c r="Z80" s="79">
        <f>Z105</f>
        <v>0</v>
      </c>
      <c r="AA80" s="79">
        <f>AA105</f>
        <v>0</v>
      </c>
      <c r="AB80" s="79">
        <f>AB105</f>
        <v>0</v>
      </c>
      <c r="AC80" s="79">
        <f>AC105</f>
        <v>0</v>
      </c>
      <c r="AD80" s="79">
        <f>AD105</f>
        <v>0</v>
      </c>
      <c r="AE80" s="79">
        <f>AE105</f>
        <v>0</v>
      </c>
      <c r="AF80" s="79">
        <f>AF105</f>
        <v>0</v>
      </c>
      <c r="AG80" s="79">
        <f>AG105</f>
        <v>0</v>
      </c>
      <c r="AH80" s="79">
        <f>AH105</f>
        <v>0</v>
      </c>
      <c r="AI80" s="79">
        <f>AI105</f>
        <v>0</v>
      </c>
      <c r="AJ80" s="79">
        <f>AJ105</f>
        <v>0</v>
      </c>
      <c r="AK80" s="79">
        <f>AK105</f>
        <v>0</v>
      </c>
      <c r="AL80" s="79">
        <f>AL105</f>
        <v>0</v>
      </c>
      <c r="AM80" s="79">
        <f>AM105</f>
        <v>0</v>
      </c>
      <c r="AN80" s="79">
        <f>AN105</f>
        <v>0</v>
      </c>
      <c r="AO80" s="79">
        <f>AO105</f>
        <v>0</v>
      </c>
      <c r="AP80" s="79">
        <f>AP105</f>
        <v>0</v>
      </c>
      <c r="AQ80" s="79">
        <f>AQ105</f>
        <v>0</v>
      </c>
      <c r="AR80" s="79">
        <f>AR105</f>
        <v>0</v>
      </c>
      <c r="AS80" s="79">
        <f>AS105</f>
        <v>0</v>
      </c>
      <c r="AT80" s="79">
        <f>AT105</f>
        <v>0</v>
      </c>
      <c r="AU80" s="79">
        <f>AU105</f>
        <v>0</v>
      </c>
      <c r="AV80" s="79">
        <f>AV105</f>
        <v>0</v>
      </c>
      <c r="AW80" s="79">
        <f>AW105</f>
        <v>0</v>
      </c>
      <c r="AX80" s="79">
        <f>AX105</f>
        <v>0</v>
      </c>
      <c r="AY80" s="79">
        <f>AY105</f>
        <v>0</v>
      </c>
      <c r="AZ80" s="79">
        <f>AZ105</f>
        <v>0</v>
      </c>
      <c r="BA80" s="79">
        <f>BA105</f>
        <v>0</v>
      </c>
      <c r="BB80" s="73"/>
      <c r="BC80" t="s" s="80">
        <v>73</v>
      </c>
      <c r="BD80" s="81">
        <f>SUM(D80:BB80)</f>
        <v>-151.2</v>
      </c>
      <c r="BE80" s="74"/>
      <c r="BF80" s="63"/>
    </row>
    <row r="81" ht="15.35" customHeight="1">
      <c r="A81" s="49"/>
      <c r="B81" s="75"/>
      <c r="C81" t="s" s="78">
        <v>74</v>
      </c>
      <c r="D81" s="79">
        <f>-(D69*110000*12)/1000000</f>
        <v>-6.6</v>
      </c>
      <c r="E81" s="79">
        <f>D81*(1+$D$8)</f>
        <v>-6.864</v>
      </c>
      <c r="F81" s="79">
        <f>E81*(1+$D$8)</f>
        <v>-7.13856</v>
      </c>
      <c r="G81" s="79">
        <f>F81*(1+$D$8)</f>
        <v>-7.4241024</v>
      </c>
      <c r="H81" s="79">
        <f>G81*(1+$D$8)</f>
        <v>-7.721066496</v>
      </c>
      <c r="I81" s="79">
        <f>H81*(1+$D$8)</f>
        <v>-8.029909155840</v>
      </c>
      <c r="J81" s="79">
        <f>I81*(1+$D$8)</f>
        <v>-8.351105522073601</v>
      </c>
      <c r="K81" s="79">
        <f>J81*(1+$D$8)</f>
        <v>-8.68514974295654</v>
      </c>
      <c r="L81" s="79">
        <f>K81*(1+$D$8)</f>
        <v>-9.032555732674799</v>
      </c>
      <c r="M81" s="79">
        <f>L81*(1+$D$8)</f>
        <v>-9.393857961981791</v>
      </c>
      <c r="N81" s="79">
        <f>M81*(1+$D$8)</f>
        <v>-9.769612280461059</v>
      </c>
      <c r="O81" s="79">
        <f>N81*(1+$D$8)</f>
        <v>-10.1603967716795</v>
      </c>
      <c r="P81" s="79">
        <f>O81*(1+$D$8)</f>
        <v>-10.5668126425467</v>
      </c>
      <c r="Q81" s="79">
        <f>P81*(1+$D$8)</f>
        <v>-10.9894851482486</v>
      </c>
      <c r="R81" s="79">
        <f>Q81*(1+$D$8)</f>
        <v>-11.4290645541785</v>
      </c>
      <c r="S81" s="79">
        <f>R81*(1+$D$8)</f>
        <v>-11.8862271363456</v>
      </c>
      <c r="T81" s="79">
        <f>S81*(1+$D$8)</f>
        <v>-12.3616762217994</v>
      </c>
      <c r="U81" s="79">
        <f>T81*(1+$D$8)</f>
        <v>-12.8561432706714</v>
      </c>
      <c r="V81" s="79">
        <f>U81*(1+$D$8)</f>
        <v>-13.3703890014983</v>
      </c>
      <c r="W81" s="79">
        <f>V81*(1+$D$8)</f>
        <v>-13.9052045615582</v>
      </c>
      <c r="X81" s="79">
        <f>W81*(1+$D$8)</f>
        <v>-14.4614127440205</v>
      </c>
      <c r="Y81" s="79">
        <f>X81*(1+$D$8)</f>
        <v>-15.0398692537813</v>
      </c>
      <c r="Z81" s="79">
        <f>Y81*(1+$D$8)</f>
        <v>-15.6414640239326</v>
      </c>
      <c r="AA81" s="79">
        <f>Z81*(1+$D$8)</f>
        <v>-16.2671225848899</v>
      </c>
      <c r="AB81" s="79">
        <f>AA81*(1+$D$8)</f>
        <v>-16.9178074882855</v>
      </c>
      <c r="AC81" s="79">
        <f>AB81*(1+$D$8)</f>
        <v>-17.5945197878169</v>
      </c>
      <c r="AD81" s="79">
        <f>AC81*(1+$D$8)</f>
        <v>-18.2983005793296</v>
      </c>
      <c r="AE81" s="79">
        <f>AD81*(1+$D$8)</f>
        <v>-19.0302326025028</v>
      </c>
      <c r="AF81" s="79">
        <f>AE81*(1+$D$8)</f>
        <v>-19.7914419066029</v>
      </c>
      <c r="AG81" s="79">
        <f>AF81*(1+$D$8)</f>
        <v>-20.583099582867</v>
      </c>
      <c r="AH81" s="79">
        <f>AG81*(1+$D$8)</f>
        <v>-21.4064235661817</v>
      </c>
      <c r="AI81" s="79">
        <f>AH81*(1+$D$8)</f>
        <v>-22.262680508829</v>
      </c>
      <c r="AJ81" s="79">
        <f>AI81*(1+$D$8)</f>
        <v>-23.1531877291822</v>
      </c>
      <c r="AK81" s="79">
        <f>AJ81*(1+$D$8)</f>
        <v>-24.0793152383495</v>
      </c>
      <c r="AL81" s="79">
        <f>AK81*(1+$D$8)</f>
        <v>-25.0424878478835</v>
      </c>
      <c r="AM81" s="79">
        <f>AL81*(1+$D$8)</f>
        <v>-26.0441873617988</v>
      </c>
      <c r="AN81" s="79">
        <f>AM81*(1+$D$8)</f>
        <v>-27.0859548562708</v>
      </c>
      <c r="AO81" s="79">
        <f>AN81*(1+$D$8)</f>
        <v>-28.1693930505216</v>
      </c>
      <c r="AP81" s="79">
        <f>AO81*(1+$D$8)</f>
        <v>-29.2961687725425</v>
      </c>
      <c r="AQ81" s="79">
        <f>AP81*(1+$D$8)</f>
        <v>-30.4680155234442</v>
      </c>
      <c r="AR81" s="79">
        <f>AQ81*(1+$D$8)</f>
        <v>-31.686736144382</v>
      </c>
      <c r="AS81" s="79">
        <f>AR81*(1+$D$8)</f>
        <v>-32.9542055901573</v>
      </c>
      <c r="AT81" s="79">
        <f>AS81*(1+$D$8)</f>
        <v>-34.2723738137636</v>
      </c>
      <c r="AU81" s="79">
        <f>AT81*(1+$D$8)</f>
        <v>-35.6432687663141</v>
      </c>
      <c r="AV81" s="79">
        <f>AU81*(1+$D$8)</f>
        <v>-37.0689995169667</v>
      </c>
      <c r="AW81" s="79">
        <f>AV81*(1+$D$8)</f>
        <v>-38.5517594976454</v>
      </c>
      <c r="AX81" s="79">
        <f>AW81*(1+$D$8)</f>
        <v>-40.0938298775512</v>
      </c>
      <c r="AY81" s="79">
        <f>AX81*(1+$D$8)</f>
        <v>-41.6975830726532</v>
      </c>
      <c r="AZ81" s="79">
        <f>AY81*(1+$D$8)</f>
        <v>-43.3654863955593</v>
      </c>
      <c r="BA81" s="79">
        <f>AZ81*(1+$D$8)</f>
        <v>-45.1001058513817</v>
      </c>
      <c r="BB81" s="73"/>
      <c r="BC81" t="s" s="80">
        <v>74</v>
      </c>
      <c r="BD81" s="81">
        <f>SUM(D81:BB81)</f>
        <v>-1007.602752135920</v>
      </c>
      <c r="BE81" s="74"/>
      <c r="BF81" s="63"/>
    </row>
    <row r="82" ht="15.35" customHeight="1">
      <c r="A82" s="49"/>
      <c r="B82" s="75"/>
      <c r="C82" t="s" s="78">
        <v>75</v>
      </c>
      <c r="D82" s="79">
        <v>0</v>
      </c>
      <c r="E82" s="79">
        <v>0</v>
      </c>
      <c r="F82" s="79">
        <f>-(D70*F74)</f>
        <v>-26.88</v>
      </c>
      <c r="G82" s="79">
        <f>F82*(1+$D$8)</f>
        <v>-27.9552</v>
      </c>
      <c r="H82" s="79">
        <f>G82*(1+$D$8)</f>
        <v>-29.073408</v>
      </c>
      <c r="I82" s="79">
        <f>H82*(1+$D$8)</f>
        <v>-30.23634432</v>
      </c>
      <c r="J82" s="79">
        <f>I82*(1+$D$8)</f>
        <v>-31.4457980928</v>
      </c>
      <c r="K82" s="79">
        <f>J82*(1+$D$8)</f>
        <v>-32.703630016512</v>
      </c>
      <c r="L82" s="79">
        <f>K82*(1+$D$8)</f>
        <v>-34.0117752171725</v>
      </c>
      <c r="M82" s="79">
        <f>L82*(1+$D$8)</f>
        <v>-35.3722462258594</v>
      </c>
      <c r="N82" s="79">
        <f>M82*(1+$D$8)</f>
        <v>-36.7871360748938</v>
      </c>
      <c r="O82" s="79">
        <f>N82*(1+$D$8)</f>
        <v>-38.2586215178896</v>
      </c>
      <c r="P82" s="79">
        <f>O82*(1+$D$8)</f>
        <v>-39.7889663786052</v>
      </c>
      <c r="Q82" s="79">
        <f>P82*(1+$D$8)</f>
        <v>-41.3805250337494</v>
      </c>
      <c r="R82" s="79">
        <f>Q82*(1+$D$8)</f>
        <v>-43.0357460350994</v>
      </c>
      <c r="S82" s="79">
        <f>R82*(1+$D$8)</f>
        <v>-44.7571758765034</v>
      </c>
      <c r="T82" s="79">
        <f>S82*(1+$D$8)</f>
        <v>-46.5474629115635</v>
      </c>
      <c r="U82" s="79">
        <f>T82*(1+$D$8)</f>
        <v>-48.409361428026</v>
      </c>
      <c r="V82" s="79">
        <f>U82*(1+$D$8)</f>
        <v>-50.345735885147</v>
      </c>
      <c r="W82" s="79">
        <f>V82*(1+$D$8)</f>
        <v>-52.3595653205529</v>
      </c>
      <c r="X82" s="79">
        <f>W82*(1+$D$8)</f>
        <v>-54.453947933375</v>
      </c>
      <c r="Y82" s="79">
        <f>X82*(1+$D$8)</f>
        <v>-56.632105850710</v>
      </c>
      <c r="Z82" s="79">
        <f>Y82*(1+$D$8)</f>
        <v>-58.8973900847384</v>
      </c>
      <c r="AA82" s="79">
        <f>Z82*(1+$D$8)</f>
        <v>-61.2532856881279</v>
      </c>
      <c r="AB82" s="79">
        <f>AA82*(1+$D$8)</f>
        <v>-63.703417115653</v>
      </c>
      <c r="AC82" s="79">
        <f>AB82*(1+$D$8)</f>
        <v>-66.2515538002791</v>
      </c>
      <c r="AD82" s="79">
        <f>AC82*(1+$D$8)</f>
        <v>-68.9016159522903</v>
      </c>
      <c r="AE82" s="79">
        <f>AD82*(1+$D$8)</f>
        <v>-71.6576805903819</v>
      </c>
      <c r="AF82" s="79">
        <f>AE82*(1+$D$8)</f>
        <v>-74.52398781399719</v>
      </c>
      <c r="AG82" s="79">
        <f>AF82*(1+$D$8)</f>
        <v>-77.5049473265571</v>
      </c>
      <c r="AH82" s="79">
        <f>AG82*(1+$D$8)</f>
        <v>-80.6051452196194</v>
      </c>
      <c r="AI82" s="79">
        <f>AH82*(1+$D$8)</f>
        <v>-83.8293510284042</v>
      </c>
      <c r="AJ82" s="79">
        <f>AI82*(1+$D$8)</f>
        <v>-87.1825250695404</v>
      </c>
      <c r="AK82" s="79">
        <f>AJ82*(1+$D$8)</f>
        <v>-90.669826072322</v>
      </c>
      <c r="AL82" s="79">
        <f>AK82*(1+$D$8)</f>
        <v>-94.2966191152149</v>
      </c>
      <c r="AM82" s="79">
        <f>AL82*(1+$D$8)</f>
        <v>-98.0684838798235</v>
      </c>
      <c r="AN82" s="79">
        <f>AM82*(1+$D$8)</f>
        <v>-101.991223235016</v>
      </c>
      <c r="AO82" s="79">
        <f>AN82*(1+$D$8)</f>
        <v>-106.070872164417</v>
      </c>
      <c r="AP82" s="79">
        <f>AO82*(1+$D$8)</f>
        <v>-110.313707050994</v>
      </c>
      <c r="AQ82" s="79">
        <f>AP82*(1+$D$8)</f>
        <v>-114.726255333034</v>
      </c>
      <c r="AR82" s="79">
        <f>AQ82*(1+$D$8)</f>
        <v>-119.315305546355</v>
      </c>
      <c r="AS82" s="79">
        <f>AR82*(1+$D$8)</f>
        <v>-124.087917768209</v>
      </c>
      <c r="AT82" s="79">
        <f>AS82*(1+$D$8)</f>
        <v>-129.051434478937</v>
      </c>
      <c r="AU82" s="79">
        <f>AT82*(1+$D$8)</f>
        <v>-134.213491858094</v>
      </c>
      <c r="AV82" s="79">
        <f>AU82*(1+$D$8)</f>
        <v>-139.582031532418</v>
      </c>
      <c r="AW82" s="79">
        <f>AV82*(1+$D$8)</f>
        <v>-145.165312793715</v>
      </c>
      <c r="AX82" s="79">
        <f>AW82*(1+$D$8)</f>
        <v>-150.971925305464</v>
      </c>
      <c r="AY82" s="79">
        <f>AX82*(1+$D$8)</f>
        <v>-157.010802317683</v>
      </c>
      <c r="AZ82" s="79">
        <f>AY82*(1+$D$8)</f>
        <v>-163.291234410390</v>
      </c>
      <c r="BA82" s="79">
        <f>AZ82*(1+$D$8)</f>
        <v>-169.822883786806</v>
      </c>
      <c r="BB82" s="73"/>
      <c r="BC82" t="s" s="80">
        <v>75</v>
      </c>
      <c r="BD82" s="81">
        <f>SUM(D82:BB82)</f>
        <v>-3743.394978456940</v>
      </c>
      <c r="BE82" s="74"/>
      <c r="BF82" s="63"/>
    </row>
    <row r="83" ht="15.35" customHeight="1">
      <c r="A83" s="49"/>
      <c r="B83" s="75"/>
      <c r="C83" t="s" s="71">
        <v>21</v>
      </c>
      <c r="D83" s="76">
        <f>D75+D77</f>
        <v>-76.59999999999999</v>
      </c>
      <c r="E83" s="76">
        <f>E75+E77</f>
        <v>-152.864</v>
      </c>
      <c r="F83" s="76">
        <f>F75+F77</f>
        <v>59.59781376</v>
      </c>
      <c r="G83" s="76">
        <f>G75+G77</f>
        <v>74.1518548992</v>
      </c>
      <c r="H83" s="76">
        <f>H75+H77</f>
        <v>89.774862827520</v>
      </c>
      <c r="I83" s="76">
        <f>I75+I77</f>
        <v>93.36585734062081</v>
      </c>
      <c r="J83" s="76">
        <f>J75+J77</f>
        <v>97.1004916342453</v>
      </c>
      <c r="K83" s="76">
        <f>K75+K77</f>
        <v>100.984511299616</v>
      </c>
      <c r="L83" s="76">
        <f>L75+L77</f>
        <v>105.0238917516</v>
      </c>
      <c r="M83" s="76">
        <f>M75+M77</f>
        <v>109.224847421664</v>
      </c>
      <c r="N83" s="76">
        <f>N75+N77</f>
        <v>113.593841318530</v>
      </c>
      <c r="O83" s="76">
        <f>O75+O77</f>
        <v>118.137594971272</v>
      </c>
      <c r="P83" s="76">
        <f>P75+P77</f>
        <v>122.863098770123</v>
      </c>
      <c r="Q83" s="76">
        <f>Q75+Q77</f>
        <v>127.777622720928</v>
      </c>
      <c r="R83" s="76">
        <f>R75+R77</f>
        <v>132.888727629764</v>
      </c>
      <c r="S83" s="76">
        <f>S75+S77</f>
        <v>138.204276734955</v>
      </c>
      <c r="T83" s="76">
        <f>T75+T77</f>
        <v>143.732447804353</v>
      </c>
      <c r="U83" s="76">
        <f>U75+U77</f>
        <v>149.481745716528</v>
      </c>
      <c r="V83" s="76">
        <f>V75+V77</f>
        <v>155.461015545188</v>
      </c>
      <c r="W83" s="76">
        <f>W75+W77</f>
        <v>161.679456166996</v>
      </c>
      <c r="X83" s="76">
        <f>X75+X77</f>
        <v>168.146634413676</v>
      </c>
      <c r="Y83" s="76">
        <f>Y75+Y77</f>
        <v>174.872499790223</v>
      </c>
      <c r="Z83" s="76">
        <f>Z75+Z77</f>
        <v>181.867399781831</v>
      </c>
      <c r="AA83" s="76">
        <f>AA75+AA77</f>
        <v>189.142095773105</v>
      </c>
      <c r="AB83" s="76">
        <f>AB75+AB77</f>
        <v>196.707779604030</v>
      </c>
      <c r="AC83" s="76">
        <f>AC75+AC77</f>
        <v>204.576090788192</v>
      </c>
      <c r="AD83" s="76">
        <f>AD75+AD77</f>
        <v>212.759134419720</v>
      </c>
      <c r="AE83" s="76">
        <f>AE75+AE77</f>
        <v>221.269499796508</v>
      </c>
      <c r="AF83" s="76">
        <f>AF75+AF77</f>
        <v>230.120279788369</v>
      </c>
      <c r="AG83" s="76">
        <f>AG75+AG77</f>
        <v>239.325090979905</v>
      </c>
      <c r="AH83" s="76">
        <f>AH75+AH77</f>
        <v>248.8980946191</v>
      </c>
      <c r="AI83" s="76">
        <f>AI75+AI77</f>
        <v>258.854018403864</v>
      </c>
      <c r="AJ83" s="76">
        <f>AJ75+AJ77</f>
        <v>269.208179140019</v>
      </c>
      <c r="AK83" s="76">
        <f>AK75+AK77</f>
        <v>279.976506305619</v>
      </c>
      <c r="AL83" s="76">
        <f>AL75+AL77</f>
        <v>291.175566557842</v>
      </c>
      <c r="AM83" s="76">
        <f>AM75+AM77</f>
        <v>302.822589220154</v>
      </c>
      <c r="AN83" s="76">
        <f>AN75+AN77</f>
        <v>314.935492788961</v>
      </c>
      <c r="AO83" s="76">
        <f>AO75+AO77</f>
        <v>327.532912500520</v>
      </c>
      <c r="AP83" s="76">
        <f>AP75+AP77</f>
        <v>340.634229000539</v>
      </c>
      <c r="AQ83" s="76">
        <f>AQ75+AQ77</f>
        <v>354.259598160560</v>
      </c>
      <c r="AR83" s="76">
        <f>AR75+AR77</f>
        <v>368.429982086982</v>
      </c>
      <c r="AS83" s="76">
        <f>AS75+AS77</f>
        <v>383.167181370463</v>
      </c>
      <c r="AT83" s="76">
        <f>AT75+AT77</f>
        <v>398.493868625283</v>
      </c>
      <c r="AU83" s="76">
        <f>AU75+AU77</f>
        <v>414.433623370295</v>
      </c>
      <c r="AV83" s="76">
        <f>AV75+AV77</f>
        <v>431.010968305105</v>
      </c>
      <c r="AW83" s="76">
        <f>AW75+AW77</f>
        <v>448.251407037309</v>
      </c>
      <c r="AX83" s="76">
        <f>AX75+AX77</f>
        <v>466.1814633188</v>
      </c>
      <c r="AY83" s="76">
        <f>AY75+AY77</f>
        <v>484.828721851552</v>
      </c>
      <c r="AZ83" s="76">
        <f>AZ75+AZ77</f>
        <v>504.221870725616</v>
      </c>
      <c r="BA83" s="76">
        <f>BA75+BA77</f>
        <v>524.390745554639</v>
      </c>
      <c r="BB83" s="73"/>
      <c r="BC83" t="s" s="27">
        <v>21</v>
      </c>
      <c r="BD83" s="73">
        <f>SUM(D83:BB83)</f>
        <v>11294.0734823919</v>
      </c>
      <c r="BE83" s="74"/>
      <c r="BF83" s="63"/>
    </row>
    <row r="84" ht="15.35" customHeight="1">
      <c r="A84" s="49"/>
      <c r="B84" s="75"/>
      <c r="C84" t="s" s="78">
        <v>22</v>
      </c>
      <c r="D84" s="82">
        <v>0</v>
      </c>
      <c r="E84" s="82">
        <v>0</v>
      </c>
      <c r="F84" s="83">
        <f>F83/F75</f>
        <v>0.512477018174134</v>
      </c>
      <c r="G84" s="83">
        <f>G83/G75</f>
        <v>0.5449795717103409</v>
      </c>
      <c r="H84" s="83">
        <f>H83/H75</f>
        <v>0.570981614539307</v>
      </c>
      <c r="I84" s="83">
        <f>I83/I75</f>
        <v>0.570981614539307</v>
      </c>
      <c r="J84" s="83">
        <f>J83/J75</f>
        <v>0.570981614539306</v>
      </c>
      <c r="K84" s="83">
        <f>K83/K75</f>
        <v>0.57098161453931</v>
      </c>
      <c r="L84" s="83">
        <f>L83/L75</f>
        <v>0.570981614539306</v>
      </c>
      <c r="M84" s="83">
        <f>M83/M75</f>
        <v>0.570981614539308</v>
      </c>
      <c r="N84" s="83">
        <f>N83/N75</f>
        <v>0.570981614539305</v>
      </c>
      <c r="O84" s="83">
        <f>O83/O75</f>
        <v>0.570981614539309</v>
      </c>
      <c r="P84" s="83">
        <f>P83/P75</f>
        <v>0.570981614539309</v>
      </c>
      <c r="Q84" s="83">
        <f>Q83/Q75</f>
        <v>0.570981614539309</v>
      </c>
      <c r="R84" s="83">
        <f>R83/R75</f>
        <v>0.570981614539306</v>
      </c>
      <c r="S84" s="83">
        <f>S83/S75</f>
        <v>0.570981614539307</v>
      </c>
      <c r="T84" s="83">
        <f>T83/T75</f>
        <v>0.570981614539306</v>
      </c>
      <c r="U84" s="83">
        <f>U83/U75</f>
        <v>0.570981614539308</v>
      </c>
      <c r="V84" s="83">
        <f>V83/V75</f>
        <v>0.570981614539305</v>
      </c>
      <c r="W84" s="83">
        <f>W83/W75</f>
        <v>0.570981614539307</v>
      </c>
      <c r="X84" s="83">
        <f>X83/X75</f>
        <v>0.570981614539307</v>
      </c>
      <c r="Y84" s="83">
        <f>Y83/Y75</f>
        <v>0.570981614539306</v>
      </c>
      <c r="Z84" s="83">
        <f>Z83/Z75</f>
        <v>0.570981614539305</v>
      </c>
      <c r="AA84" s="83">
        <f>AA83/AA75</f>
        <v>0.570981614539306</v>
      </c>
      <c r="AB84" s="83">
        <f>AB83/AB75</f>
        <v>0.570981614539308</v>
      </c>
      <c r="AC84" s="83">
        <f>AC83/AC75</f>
        <v>0.570981614539309</v>
      </c>
      <c r="AD84" s="83">
        <f>AD83/AD75</f>
        <v>0.570981614539309</v>
      </c>
      <c r="AE84" s="83">
        <f>AE83/AE75</f>
        <v>0.570981614539307</v>
      </c>
      <c r="AF84" s="83">
        <f>AF83/AF75</f>
        <v>0.570981614539308</v>
      </c>
      <c r="AG84" s="83">
        <f>AG83/AG75</f>
        <v>0.57098161453931</v>
      </c>
      <c r="AH84" s="83">
        <f>AH83/AH75</f>
        <v>0.570981614539308</v>
      </c>
      <c r="AI84" s="83">
        <f>AI83/AI75</f>
        <v>0.570981614539308</v>
      </c>
      <c r="AJ84" s="83">
        <f>AJ83/AJ75</f>
        <v>0.570981614539309</v>
      </c>
      <c r="AK84" s="83">
        <f>AK83/AK75</f>
        <v>0.570981614539308</v>
      </c>
      <c r="AL84" s="83">
        <f>AL83/AL75</f>
        <v>0.570981614539307</v>
      </c>
      <c r="AM84" s="83">
        <f>AM83/AM75</f>
        <v>0.570981614539305</v>
      </c>
      <c r="AN84" s="83">
        <f>AN83/AN75</f>
        <v>0.570981614539307</v>
      </c>
      <c r="AO84" s="83">
        <f>AO83/AO75</f>
        <v>0.570981614539306</v>
      </c>
      <c r="AP84" s="83">
        <f>AP83/AP75</f>
        <v>0.570981614539305</v>
      </c>
      <c r="AQ84" s="83">
        <f>AQ83/AQ75</f>
        <v>0.570981614539305</v>
      </c>
      <c r="AR84" s="83">
        <f>AR83/AR75</f>
        <v>0.570981614539305</v>
      </c>
      <c r="AS84" s="83">
        <f>AS83/AS75</f>
        <v>0.570981614539306</v>
      </c>
      <c r="AT84" s="83">
        <f>AT83/AT75</f>
        <v>0.570981614539307</v>
      </c>
      <c r="AU84" s="83">
        <f>AU83/AU75</f>
        <v>0.570981614539308</v>
      </c>
      <c r="AV84" s="83">
        <f>AV83/AV75</f>
        <v>0.570981614539306</v>
      </c>
      <c r="AW84" s="83">
        <f>AW83/AW75</f>
        <v>0.570981614539306</v>
      </c>
      <c r="AX84" s="83">
        <f>AX83/AX75</f>
        <v>0.570981614539306</v>
      </c>
      <c r="AY84" s="83">
        <f>AY83/AY75</f>
        <v>0.570981614539305</v>
      </c>
      <c r="AZ84" s="83">
        <f>AZ83/AZ75</f>
        <v>0.570981614539306</v>
      </c>
      <c r="BA84" s="83">
        <f>BA83/BA75</f>
        <v>0.570981614539305</v>
      </c>
      <c r="BB84" s="84"/>
      <c r="BC84" t="s" s="80">
        <v>22</v>
      </c>
      <c r="BD84" s="85">
        <f>BD83/BD75</f>
        <v>0.559110100081572</v>
      </c>
      <c r="BE84" s="6"/>
      <c r="BF84" s="63"/>
    </row>
    <row r="85" ht="15.35" customHeight="1">
      <c r="A85" s="49"/>
      <c r="B85" s="75"/>
      <c r="C85" s="59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3"/>
    </row>
    <row r="86" ht="15.35" customHeight="1">
      <c r="A86" s="49"/>
      <c r="B86" s="75"/>
      <c r="C86" t="s" s="71">
        <v>76</v>
      </c>
      <c r="D86" s="76">
        <f>D26</f>
        <v>0</v>
      </c>
      <c r="E86" s="76">
        <f>E26</f>
        <v>0</v>
      </c>
      <c r="F86" s="76">
        <f>F26</f>
        <v>-10.35692167</v>
      </c>
      <c r="G86" s="76">
        <f>G26</f>
        <v>-9.89647617</v>
      </c>
      <c r="H86" s="76">
        <f>H26</f>
        <v>-9.4076314</v>
      </c>
      <c r="I86" s="76">
        <f>I26</f>
        <v>-8.88863576</v>
      </c>
      <c r="J86" s="76">
        <f>J26</f>
        <v>-8.3376296</v>
      </c>
      <c r="K86" s="76">
        <f>K26</f>
        <v>-7.75263858</v>
      </c>
      <c r="L86" s="76">
        <f>L26</f>
        <v>-7.1315666</v>
      </c>
      <c r="M86" s="76">
        <f>M26</f>
        <v>-6.47218826</v>
      </c>
      <c r="N86" s="76">
        <f>N26</f>
        <v>-5.7721409</v>
      </c>
      <c r="O86" s="76">
        <f>O26</f>
        <v>-5.02891616</v>
      </c>
      <c r="P86" s="76">
        <f>P26</f>
        <v>-4.23985094</v>
      </c>
      <c r="Q86" s="76">
        <f>Q26</f>
        <v>-3.4021179</v>
      </c>
      <c r="R86" s="76">
        <f>R26</f>
        <v>-2.51271532</v>
      </c>
      <c r="S86" s="76">
        <f>S26</f>
        <v>-1.56845634</v>
      </c>
      <c r="T86" s="76">
        <f>T26</f>
        <v>-0.56595753</v>
      </c>
      <c r="U86" s="76">
        <f>U26</f>
        <v>0</v>
      </c>
      <c r="V86" s="76">
        <f>V26</f>
        <v>0</v>
      </c>
      <c r="W86" s="76">
        <f>W26</f>
        <v>0</v>
      </c>
      <c r="X86" s="76">
        <f>X26</f>
        <v>0</v>
      </c>
      <c r="Y86" s="76">
        <f>Y26</f>
        <v>0</v>
      </c>
      <c r="Z86" s="76">
        <f>Z26</f>
        <v>0</v>
      </c>
      <c r="AA86" s="76">
        <f>AA26</f>
        <v>0</v>
      </c>
      <c r="AB86" s="76">
        <f>AB26</f>
        <v>0</v>
      </c>
      <c r="AC86" s="76">
        <f>AC26</f>
        <v>0</v>
      </c>
      <c r="AD86" s="76">
        <f>AD26</f>
        <v>0</v>
      </c>
      <c r="AE86" s="76">
        <f>AE26</f>
        <v>0</v>
      </c>
      <c r="AF86" s="76">
        <f>AF26</f>
        <v>0</v>
      </c>
      <c r="AG86" s="76">
        <f>AG26</f>
        <v>0</v>
      </c>
      <c r="AH86" s="76">
        <f>AH26</f>
        <v>0</v>
      </c>
      <c r="AI86" s="76">
        <f>AI26</f>
        <v>0</v>
      </c>
      <c r="AJ86" s="76">
        <f>AJ26</f>
        <v>0</v>
      </c>
      <c r="AK86" s="76">
        <f>AK26</f>
        <v>0</v>
      </c>
      <c r="AL86" s="76">
        <f>AL26</f>
        <v>0</v>
      </c>
      <c r="AM86" s="76">
        <f>AM26</f>
        <v>0</v>
      </c>
      <c r="AN86" s="76">
        <f>AN26</f>
        <v>0</v>
      </c>
      <c r="AO86" s="76">
        <f>AO26</f>
        <v>0</v>
      </c>
      <c r="AP86" s="76">
        <f>AP26</f>
        <v>0</v>
      </c>
      <c r="AQ86" s="76">
        <f>AQ26</f>
        <v>0</v>
      </c>
      <c r="AR86" s="76">
        <f>AR26</f>
        <v>0</v>
      </c>
      <c r="AS86" s="76">
        <f>AS26</f>
        <v>0</v>
      </c>
      <c r="AT86" s="76">
        <f>AT26</f>
        <v>0</v>
      </c>
      <c r="AU86" s="76">
        <f>AU26</f>
        <v>0</v>
      </c>
      <c r="AV86" s="76">
        <f>AV26</f>
        <v>0</v>
      </c>
      <c r="AW86" s="76">
        <f>AW26</f>
        <v>0</v>
      </c>
      <c r="AX86" s="76">
        <f>AX26</f>
        <v>0</v>
      </c>
      <c r="AY86" s="76">
        <f>AY26</f>
        <v>0</v>
      </c>
      <c r="AZ86" s="76">
        <f>AZ26</f>
        <v>0</v>
      </c>
      <c r="BA86" s="76">
        <f>BA26</f>
        <v>0</v>
      </c>
      <c r="BB86" s="37"/>
      <c r="BC86" t="s" s="27">
        <v>76</v>
      </c>
      <c r="BD86" s="73">
        <f>SUM(D86:BB86)</f>
        <v>-91.33384313000001</v>
      </c>
      <c r="BE86" s="74"/>
      <c r="BF86" s="63"/>
    </row>
    <row r="87" ht="15.35" customHeight="1">
      <c r="A87" s="86">
        <v>15</v>
      </c>
      <c r="B87" s="75"/>
      <c r="C87" t="s" s="71">
        <v>77</v>
      </c>
      <c r="D87" s="76">
        <f>($D$45)/($A$27)</f>
        <v>-3.26666666666667</v>
      </c>
      <c r="E87" s="76">
        <f>($D$45)/($A$27)+($E$45/$A$27)</f>
        <v>-10.08</v>
      </c>
      <c r="F87" s="76">
        <f>($D$45)/($A$27)+($E$45/$A$27)</f>
        <v>-10.08</v>
      </c>
      <c r="G87" s="76">
        <f>($D$45)/($A$27)+($E$45/$A$27)</f>
        <v>-10.08</v>
      </c>
      <c r="H87" s="76">
        <f>($D$45)/($A$27)+($E$45/$A$27)</f>
        <v>-10.08</v>
      </c>
      <c r="I87" s="76">
        <f>($D$45)/($A$27)+($E$45/$A$27)</f>
        <v>-10.08</v>
      </c>
      <c r="J87" s="76">
        <f>($D$45)/($A$27)+($E$45/$A$27)</f>
        <v>-10.08</v>
      </c>
      <c r="K87" s="76">
        <f>($D$45)/($A$27)+($E$45/$A$27)</f>
        <v>-10.08</v>
      </c>
      <c r="L87" s="76">
        <f>($D$45)/($A$27)+($E$45/$A$27)</f>
        <v>-10.08</v>
      </c>
      <c r="M87" s="76">
        <f>($D$45)/($A$27)+($E$45/$A$27)</f>
        <v>-10.08</v>
      </c>
      <c r="N87" s="76">
        <f>($D$45)/($A$27)+($E$45/$A$27)</f>
        <v>-10.08</v>
      </c>
      <c r="O87" s="76">
        <f>($D$45)/($A$27)+($E$45/$A$27)</f>
        <v>-10.08</v>
      </c>
      <c r="P87" s="76">
        <f>($D$45)/($A$27)+($E$45/$A$27)</f>
        <v>-10.08</v>
      </c>
      <c r="Q87" s="76">
        <f>($D$45)/($A$27)+($E$45/$A$27)</f>
        <v>-10.08</v>
      </c>
      <c r="R87" s="76">
        <f>($D$45)/($A$27)+($E$45/$A$27)</f>
        <v>-10.08</v>
      </c>
      <c r="S87" s="76">
        <f>($E$45)/($A$27)</f>
        <v>-6.81333333333333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1</v>
      </c>
      <c r="AD87" s="76">
        <v>2</v>
      </c>
      <c r="AE87" s="76">
        <v>3</v>
      </c>
      <c r="AF87" s="76">
        <v>4</v>
      </c>
      <c r="AG87" s="76">
        <v>5</v>
      </c>
      <c r="AH87" s="76">
        <v>6</v>
      </c>
      <c r="AI87" s="76">
        <v>7</v>
      </c>
      <c r="AJ87" s="76">
        <v>8</v>
      </c>
      <c r="AK87" s="76">
        <v>9</v>
      </c>
      <c r="AL87" s="76">
        <v>10</v>
      </c>
      <c r="AM87" s="76">
        <v>11</v>
      </c>
      <c r="AN87" s="76">
        <v>12</v>
      </c>
      <c r="AO87" s="76">
        <v>13</v>
      </c>
      <c r="AP87" s="76">
        <v>14</v>
      </c>
      <c r="AQ87" s="76">
        <v>15</v>
      </c>
      <c r="AR87" s="76">
        <v>16</v>
      </c>
      <c r="AS87" s="76">
        <v>17</v>
      </c>
      <c r="AT87" s="76">
        <v>18</v>
      </c>
      <c r="AU87" s="76">
        <v>19</v>
      </c>
      <c r="AV87" s="76">
        <v>20</v>
      </c>
      <c r="AW87" s="76">
        <v>21</v>
      </c>
      <c r="AX87" s="76">
        <v>22</v>
      </c>
      <c r="AY87" s="76">
        <v>23</v>
      </c>
      <c r="AZ87" s="76">
        <v>24</v>
      </c>
      <c r="BA87" s="76">
        <v>25</v>
      </c>
      <c r="BB87" s="37"/>
      <c r="BC87" t="s" s="27">
        <v>77</v>
      </c>
      <c r="BD87" s="73">
        <f>SUM(D87:BB87)</f>
        <v>173.8</v>
      </c>
      <c r="BE87" s="74"/>
      <c r="BF87" s="63"/>
    </row>
    <row r="88" ht="15.35" customHeight="1">
      <c r="A88" s="49"/>
      <c r="B88" s="75"/>
      <c r="C88" t="s" s="71">
        <v>23</v>
      </c>
      <c r="D88" s="76">
        <f>D83+D86+D87</f>
        <v>-79.8666666666667</v>
      </c>
      <c r="E88" s="76">
        <f>E83+E86+E87</f>
        <v>-162.944</v>
      </c>
      <c r="F88" s="76">
        <f>F83+F86+F87</f>
        <v>39.16089209</v>
      </c>
      <c r="G88" s="76">
        <f>G83+G86+G87</f>
        <v>54.1753787292</v>
      </c>
      <c r="H88" s="76">
        <f>H83+H86+H87</f>
        <v>70.287231427520</v>
      </c>
      <c r="I88" s="76">
        <f>I83+I86+I87</f>
        <v>74.39722158062079</v>
      </c>
      <c r="J88" s="76">
        <f>J83+J86+J87</f>
        <v>78.6828620342453</v>
      </c>
      <c r="K88" s="76">
        <f>K83+K86+K87</f>
        <v>83.15187271961599</v>
      </c>
      <c r="L88" s="76">
        <f>L83+L86+L87</f>
        <v>87.81232515160001</v>
      </c>
      <c r="M88" s="76">
        <f>M83+M86+M87</f>
        <v>92.672659161664</v>
      </c>
      <c r="N88" s="76">
        <f>N83+N86+N87</f>
        <v>97.741700418530</v>
      </c>
      <c r="O88" s="76">
        <f>O83+O86+O87</f>
        <v>103.028678811272</v>
      </c>
      <c r="P88" s="76">
        <f>P83+P86+P87</f>
        <v>108.543247830123</v>
      </c>
      <c r="Q88" s="76">
        <f>Q83+Q86+Q87</f>
        <v>114.295504820928</v>
      </c>
      <c r="R88" s="76">
        <f>R83+R86+R87</f>
        <v>120.296012309764</v>
      </c>
      <c r="S88" s="76">
        <f>S83+S86+S87</f>
        <v>129.822487061622</v>
      </c>
      <c r="T88" s="76">
        <f>T83+T86+T87</f>
        <v>143.166490274353</v>
      </c>
      <c r="U88" s="76">
        <f>U83+U86+U87</f>
        <v>149.481745716528</v>
      </c>
      <c r="V88" s="76">
        <f>V83+V86+V87</f>
        <v>155.461015545188</v>
      </c>
      <c r="W88" s="76">
        <f>W83+W86+W87</f>
        <v>161.679456166996</v>
      </c>
      <c r="X88" s="76">
        <f>X83+X86+X87</f>
        <v>168.146634413676</v>
      </c>
      <c r="Y88" s="76">
        <f>Y83+Y86+Y87</f>
        <v>174.872499790223</v>
      </c>
      <c r="Z88" s="76">
        <f>Z83+Z86+Z87</f>
        <v>181.867399781831</v>
      </c>
      <c r="AA88" s="76">
        <f>AA83+AA86+AA87</f>
        <v>189.142095773105</v>
      </c>
      <c r="AB88" s="76">
        <f>AB83+AB86+AB87</f>
        <v>196.707779604030</v>
      </c>
      <c r="AC88" s="76">
        <f>AC83+AC86+AC87</f>
        <v>205.576090788192</v>
      </c>
      <c r="AD88" s="76">
        <f>AD83+AD86+AD87</f>
        <v>214.759134419720</v>
      </c>
      <c r="AE88" s="76">
        <f>AE83+AE86+AE87</f>
        <v>224.269499796508</v>
      </c>
      <c r="AF88" s="76">
        <f>AF83+AF86+AF87</f>
        <v>234.120279788369</v>
      </c>
      <c r="AG88" s="76">
        <f>AG83+AG86+AG87</f>
        <v>244.325090979905</v>
      </c>
      <c r="AH88" s="76">
        <f>AH83+AH86+AH87</f>
        <v>254.8980946191</v>
      </c>
      <c r="AI88" s="76">
        <f>AI83+AI86+AI87</f>
        <v>265.854018403864</v>
      </c>
      <c r="AJ88" s="76">
        <f>AJ83+AJ86+AJ87</f>
        <v>277.208179140019</v>
      </c>
      <c r="AK88" s="76">
        <f>AK83+AK86+AK87</f>
        <v>288.976506305619</v>
      </c>
      <c r="AL88" s="76">
        <f>AL83+AL86+AL87</f>
        <v>301.175566557842</v>
      </c>
      <c r="AM88" s="76">
        <f>AM83+AM86+AM87</f>
        <v>313.822589220154</v>
      </c>
      <c r="AN88" s="76">
        <f>AN83+AN86+AN87</f>
        <v>326.935492788961</v>
      </c>
      <c r="AO88" s="76">
        <f>AO83+AO86+AO87</f>
        <v>340.532912500520</v>
      </c>
      <c r="AP88" s="76">
        <f>AP83+AP86+AP87</f>
        <v>354.634229000539</v>
      </c>
      <c r="AQ88" s="76">
        <f>AQ83+AQ86+AQ87</f>
        <v>369.259598160560</v>
      </c>
      <c r="AR88" s="76">
        <f>AR83+AR86+AR87</f>
        <v>384.429982086982</v>
      </c>
      <c r="AS88" s="76">
        <f>AS83+AS86+AS87</f>
        <v>400.167181370463</v>
      </c>
      <c r="AT88" s="76">
        <f>AT83+AT86+AT87</f>
        <v>416.493868625283</v>
      </c>
      <c r="AU88" s="76">
        <f>AU83+AU86+AU87</f>
        <v>433.433623370295</v>
      </c>
      <c r="AV88" s="76">
        <f>AV83+AV86+AV87</f>
        <v>451.010968305105</v>
      </c>
      <c r="AW88" s="76">
        <f>AW83+AW86+AW87</f>
        <v>469.251407037309</v>
      </c>
      <c r="AX88" s="76">
        <f>AX83+AX86+AX87</f>
        <v>488.1814633188</v>
      </c>
      <c r="AY88" s="76">
        <f>AY83+AY86+AY87</f>
        <v>507.828721851552</v>
      </c>
      <c r="AZ88" s="76">
        <f>AZ83+AZ86+AZ87</f>
        <v>528.221870725616</v>
      </c>
      <c r="BA88" s="76">
        <f>BA83+BA86+BA87</f>
        <v>549.390745554639</v>
      </c>
      <c r="BB88" s="37"/>
      <c r="BC88" t="s" s="27">
        <v>23</v>
      </c>
      <c r="BD88" s="73">
        <f>SUM(D88:BB88)</f>
        <v>11376.5396392619</v>
      </c>
      <c r="BE88" s="74"/>
      <c r="BF88" s="63"/>
    </row>
    <row r="89" ht="15.35" customHeight="1">
      <c r="A89" s="49"/>
      <c r="B89" s="75"/>
      <c r="C89" t="s" s="78">
        <v>24</v>
      </c>
      <c r="D89" s="82">
        <v>0</v>
      </c>
      <c r="E89" s="82">
        <v>0</v>
      </c>
      <c r="F89" s="83">
        <f>F88/F75</f>
        <v>0.336741500084889</v>
      </c>
      <c r="G89" s="83">
        <f>G88/G75</f>
        <v>0.398162321592895</v>
      </c>
      <c r="H89" s="83">
        <f>H88/H75</f>
        <v>0.447037351191372</v>
      </c>
      <c r="I89" s="83">
        <f>I88/I75</f>
        <v>0.454978371165878</v>
      </c>
      <c r="J89" s="83">
        <f>J88/J75</f>
        <v>0.462680124938134</v>
      </c>
      <c r="K89" s="83">
        <f>K88/K75</f>
        <v>0.470153194053176</v>
      </c>
      <c r="L89" s="83">
        <f>L88/L75</f>
        <v>0.477407781746454</v>
      </c>
      <c r="M89" s="83">
        <f>M88/M75</f>
        <v>0.484453728257465</v>
      </c>
      <c r="N89" s="83">
        <f>N88/N75</f>
        <v>0.491300525318933</v>
      </c>
      <c r="O89" s="83">
        <f>O88/O75</f>
        <v>0.497957330059218</v>
      </c>
      <c r="P89" s="83">
        <f>P88/P75</f>
        <v>0.504432978768845</v>
      </c>
      <c r="Q89" s="83">
        <f>Q88/Q75</f>
        <v>0.510735999681031</v>
      </c>
      <c r="R89" s="83">
        <f>R88/R75</f>
        <v>0.516874625533588</v>
      </c>
      <c r="S89" s="83">
        <f>S88/S75</f>
        <v>0.5363528178517279</v>
      </c>
      <c r="T89" s="83">
        <f>T88/T75</f>
        <v>0.568733330667595</v>
      </c>
      <c r="U89" s="83">
        <f>U88/U75</f>
        <v>0.570981614539308</v>
      </c>
      <c r="V89" s="83">
        <f>V88/V75</f>
        <v>0.570981614539305</v>
      </c>
      <c r="W89" s="83">
        <f>W88/W75</f>
        <v>0.570981614539307</v>
      </c>
      <c r="X89" s="83">
        <f>X88/X75</f>
        <v>0.570981614539307</v>
      </c>
      <c r="Y89" s="83">
        <f>Y88/Y75</f>
        <v>0.570981614539306</v>
      </c>
      <c r="Z89" s="83">
        <f>Z88/Z75</f>
        <v>0.570981614539305</v>
      </c>
      <c r="AA89" s="83">
        <f>AA88/AA75</f>
        <v>0.570981614539306</v>
      </c>
      <c r="AB89" s="83">
        <f>AB88/AB75</f>
        <v>0.570981614539308</v>
      </c>
      <c r="AC89" s="83">
        <f>AC88/AC75</f>
        <v>0.573772662175127</v>
      </c>
      <c r="AD89" s="83">
        <f>AD88/AD75</f>
        <v>0.576349013838959</v>
      </c>
      <c r="AE89" s="83">
        <f>AE88/AE75</f>
        <v>0.57872305583688</v>
      </c>
      <c r="AF89" s="83">
        <f>AF88/AF75</f>
        <v>0.580906539279786</v>
      </c>
      <c r="AG89" s="83">
        <f>AG88/AG75</f>
        <v>0.582910610621615</v>
      </c>
      <c r="AH89" s="83">
        <f>AH88/AH75</f>
        <v>0.584745840788122</v>
      </c>
      <c r="AI89" s="83">
        <f>AI88/AI75</f>
        <v>0.5864222529594511</v>
      </c>
      <c r="AJ89" s="83">
        <f>AJ88/AJ75</f>
        <v>0.587949349066938</v>
      </c>
      <c r="AK89" s="83">
        <f>AK88/AK75</f>
        <v>0.589336135061985</v>
      </c>
      <c r="AL89" s="83">
        <f>AL88/AL75</f>
        <v>0.590591145012252</v>
      </c>
      <c r="AM89" s="83">
        <f>AM88/AM75</f>
        <v>0.591722464077997</v>
      </c>
      <c r="AN89" s="83">
        <f>AN88/AN75</f>
        <v>0.592737750419054</v>
      </c>
      <c r="AO89" s="83">
        <f>AO88/AO75</f>
        <v>0.593644256080709</v>
      </c>
      <c r="AP89" s="83">
        <f>AP88/AP75</f>
        <v>0.594448846904663</v>
      </c>
      <c r="AQ89" s="83">
        <f>AQ88/AQ75</f>
        <v>0.595158021509111</v>
      </c>
      <c r="AR89" s="83">
        <f>AR88/AR75</f>
        <v>0.595777929380131</v>
      </c>
      <c r="AS89" s="83">
        <f>AS88/AS75</f>
        <v>0.596314388114669</v>
      </c>
      <c r="AT89" s="83">
        <f>AT88/AT75</f>
        <v>0.5967728998535911</v>
      </c>
      <c r="AU89" s="83">
        <f>AU88/AU75</f>
        <v>0.597158666941626</v>
      </c>
      <c r="AV89" s="83">
        <f>AV88/AV75</f>
        <v>0.597476606849345</v>
      </c>
      <c r="AW89" s="83">
        <f>AW88/AW75</f>
        <v>0.5977313663907881</v>
      </c>
      <c r="AX89" s="83">
        <f>AX88/AX75</f>
        <v>0.59792733526882</v>
      </c>
      <c r="AY89" s="83">
        <f>AY88/AY75</f>
        <v>0.598068658978939</v>
      </c>
      <c r="AZ89" s="83">
        <f>AZ88/AZ75</f>
        <v>0.598159251100812</v>
      </c>
      <c r="BA89" s="83">
        <f>BA88/BA75</f>
        <v>0.598202805005556</v>
      </c>
      <c r="BB89" s="37"/>
      <c r="BC89" t="s" s="80">
        <v>24</v>
      </c>
      <c r="BD89" s="85">
        <f>BD88/BD75</f>
        <v>0.563192565216301</v>
      </c>
      <c r="BE89" s="74"/>
      <c r="BF89" s="63"/>
    </row>
    <row r="90" ht="15.35" customHeight="1">
      <c r="A90" s="49"/>
      <c r="B90" s="75"/>
      <c r="C90" s="59"/>
      <c r="D90" s="65"/>
      <c r="E90" s="65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5"/>
      <c r="BE90" s="74"/>
      <c r="BF90" s="63"/>
    </row>
    <row r="91" ht="15.35" customHeight="1">
      <c r="A91" s="77">
        <v>0.05</v>
      </c>
      <c r="B91" s="75"/>
      <c r="C91" t="s" s="71">
        <v>78</v>
      </c>
      <c r="D91" s="76">
        <v>0</v>
      </c>
      <c r="E91" s="76">
        <v>0</v>
      </c>
      <c r="F91" s="76">
        <f>-F75*$A$31</f>
        <v>-5.8146816</v>
      </c>
      <c r="G91" s="76">
        <f>-G75*$A$31</f>
        <v>-6.803177472</v>
      </c>
      <c r="H91" s="76">
        <f>-H75*$A$31</f>
        <v>-7.8614495232</v>
      </c>
      <c r="I91" s="76">
        <f>-I75*$A$31</f>
        <v>-8.175907504128</v>
      </c>
      <c r="J91" s="76">
        <f>-J75*$A$31</f>
        <v>-8.5029438042931</v>
      </c>
      <c r="K91" s="76">
        <f>-K75*$A$31</f>
        <v>-8.84306155646485</v>
      </c>
      <c r="L91" s="76">
        <f>-L75*$A$31</f>
        <v>-9.19678401872345</v>
      </c>
      <c r="M91" s="76">
        <f>-M75*$A$31</f>
        <v>-9.564655379472351</v>
      </c>
      <c r="N91" s="76">
        <f>-N75*$A$31</f>
        <v>-9.947241594651249</v>
      </c>
      <c r="O91" s="76">
        <f>-O75*$A$31</f>
        <v>-10.3451312584373</v>
      </c>
      <c r="P91" s="76">
        <f>-P75*$A$31</f>
        <v>-10.7589365087748</v>
      </c>
      <c r="Q91" s="76">
        <f>-Q75*$A$31</f>
        <v>-11.1892939691258</v>
      </c>
      <c r="R91" s="76">
        <f>-R75*$A$31</f>
        <v>-11.6368657278908</v>
      </c>
      <c r="S91" s="76">
        <f>-S75*$A$31</f>
        <v>-12.1023403570065</v>
      </c>
      <c r="T91" s="76">
        <f>-T75*$A$31</f>
        <v>-12.5864339712867</v>
      </c>
      <c r="U91" s="76">
        <f>-U75*$A$31</f>
        <v>-13.0898913301382</v>
      </c>
      <c r="V91" s="76">
        <f>-V75*$A$31</f>
        <v>-13.6134869833437</v>
      </c>
      <c r="W91" s="76">
        <f>-W75*$A$31</f>
        <v>-14.1580264626775</v>
      </c>
      <c r="X91" s="76">
        <f>-X75*$A$31</f>
        <v>-14.7243475211846</v>
      </c>
      <c r="Y91" s="76">
        <f>-Y75*$A$31</f>
        <v>-15.313321422032</v>
      </c>
      <c r="Z91" s="76">
        <f>-Z75*$A$31</f>
        <v>-15.9258542789132</v>
      </c>
      <c r="AA91" s="76">
        <f>-AA75*$A$31</f>
        <v>-16.5628884500698</v>
      </c>
      <c r="AB91" s="76">
        <f>-AB75*$A$31</f>
        <v>-17.2254039880726</v>
      </c>
      <c r="AC91" s="76">
        <f>-AC75*$A$31</f>
        <v>-17.9144201475955</v>
      </c>
      <c r="AD91" s="76">
        <f>-AD75*$A$31</f>
        <v>-18.6309969534994</v>
      </c>
      <c r="AE91" s="76">
        <f>-AE75*$A$31</f>
        <v>-19.3762368316393</v>
      </c>
      <c r="AF91" s="76">
        <f>-AF75*$A$31</f>
        <v>-20.1512863049049</v>
      </c>
      <c r="AG91" s="76">
        <f>-AG75*$A$31</f>
        <v>-20.9573377571012</v>
      </c>
      <c r="AH91" s="76">
        <f>-AH75*$A$31</f>
        <v>-21.7956312673852</v>
      </c>
      <c r="AI91" s="76">
        <f>-AI75*$A$31</f>
        <v>-22.6674565180806</v>
      </c>
      <c r="AJ91" s="76">
        <f>-AJ75*$A$31</f>
        <v>-23.5741547788038</v>
      </c>
      <c r="AK91" s="76">
        <f>-AK75*$A$31</f>
        <v>-24.5171209699559</v>
      </c>
      <c r="AL91" s="76">
        <f>-AL75*$A$31</f>
        <v>-25.4978058087541</v>
      </c>
      <c r="AM91" s="76">
        <f>-AM75*$A$31</f>
        <v>-26.5177180411042</v>
      </c>
      <c r="AN91" s="76">
        <f>-AN75*$A$31</f>
        <v>-27.5784267627483</v>
      </c>
      <c r="AO91" s="76">
        <f>-AO75*$A$31</f>
        <v>-28.6815638332583</v>
      </c>
      <c r="AP91" s="76">
        <f>-AP75*$A$31</f>
        <v>-29.8288263865886</v>
      </c>
      <c r="AQ91" s="76">
        <f>-AQ75*$A$31</f>
        <v>-31.0219794420521</v>
      </c>
      <c r="AR91" s="76">
        <f>-AR75*$A$31</f>
        <v>-32.2628586197341</v>
      </c>
      <c r="AS91" s="76">
        <f>-AS75*$A$31</f>
        <v>-33.5533729645236</v>
      </c>
      <c r="AT91" s="76">
        <f>-AT75*$A$31</f>
        <v>-34.8955078831046</v>
      </c>
      <c r="AU91" s="76">
        <f>-AU75*$A$31</f>
        <v>-36.2913281984288</v>
      </c>
      <c r="AV91" s="76">
        <f>-AV75*$A$31</f>
        <v>-37.7429813263659</v>
      </c>
      <c r="AW91" s="76">
        <f>-AW75*$A$31</f>
        <v>-39.2527005794205</v>
      </c>
      <c r="AX91" s="76">
        <f>-AX75*$A$31</f>
        <v>-40.8228086025972</v>
      </c>
      <c r="AY91" s="76">
        <f>-AY75*$A$31</f>
        <v>-42.4557209467012</v>
      </c>
      <c r="AZ91" s="76">
        <f>-AZ75*$A$31</f>
        <v>-44.1539497845693</v>
      </c>
      <c r="BA91" s="76">
        <f>-BA75*$A$31</f>
        <v>-45.920107775952</v>
      </c>
      <c r="BB91" s="76"/>
      <c r="BC91" t="s" s="27">
        <v>78</v>
      </c>
      <c r="BD91" s="73">
        <f>SUM(D91:BB91)</f>
        <v>-1010.004423166760</v>
      </c>
      <c r="BE91" s="74"/>
      <c r="BF91" s="63"/>
    </row>
    <row r="92" ht="15.35" customHeight="1">
      <c r="A92" s="49"/>
      <c r="B92" s="75"/>
      <c r="C92" t="s" s="71">
        <v>79</v>
      </c>
      <c r="D92" s="76">
        <f>D32</f>
        <v>0</v>
      </c>
      <c r="E92" s="76">
        <f>E32</f>
        <v>0</v>
      </c>
      <c r="F92" s="76">
        <f>F32</f>
        <v>-7.46533454</v>
      </c>
      <c r="G92" s="76">
        <f>G32</f>
        <v>-7.92578003</v>
      </c>
      <c r="H92" s="76">
        <f>H32</f>
        <v>-8.4146248</v>
      </c>
      <c r="I92" s="76">
        <f>I32</f>
        <v>-8.933620449999999</v>
      </c>
      <c r="J92" s="76">
        <f>J32</f>
        <v>-9.484626609999999</v>
      </c>
      <c r="K92" s="76">
        <f>K32</f>
        <v>-10.06961763</v>
      </c>
      <c r="L92" s="76">
        <f>L32</f>
        <v>-10.69068961</v>
      </c>
      <c r="M92" s="76">
        <f>M32</f>
        <v>-11.35006795</v>
      </c>
      <c r="N92" s="76">
        <f>N32</f>
        <v>-12.05011531</v>
      </c>
      <c r="O92" s="76">
        <f>O32</f>
        <v>-12.79334005</v>
      </c>
      <c r="P92" s="76">
        <f>P32</f>
        <v>-13.58240527</v>
      </c>
      <c r="Q92" s="76">
        <f>Q32</f>
        <v>-14.42013831</v>
      </c>
      <c r="R92" s="76">
        <f>R32</f>
        <v>-15.30954089</v>
      </c>
      <c r="S92" s="76">
        <f>S32</f>
        <v>-16.25379987</v>
      </c>
      <c r="T92" s="76">
        <f>T32</f>
        <v>-17.25629868</v>
      </c>
      <c r="U92" s="76">
        <f>U32</f>
        <v>0</v>
      </c>
      <c r="V92" s="76">
        <f>V32</f>
        <v>0</v>
      </c>
      <c r="W92" s="76">
        <f>W32</f>
        <v>0</v>
      </c>
      <c r="X92" s="76">
        <f>X32</f>
        <v>0</v>
      </c>
      <c r="Y92" s="76">
        <f>Y32</f>
        <v>0</v>
      </c>
      <c r="Z92" s="76">
        <f>Z32</f>
        <v>0</v>
      </c>
      <c r="AA92" s="76">
        <f>AA32</f>
        <v>0</v>
      </c>
      <c r="AB92" s="76">
        <f>AB32</f>
        <v>0</v>
      </c>
      <c r="AC92" s="76">
        <f>AC32</f>
        <v>0</v>
      </c>
      <c r="AD92" s="76">
        <f>AD32</f>
        <v>0</v>
      </c>
      <c r="AE92" s="76">
        <f>AE32</f>
        <v>0</v>
      </c>
      <c r="AF92" s="76">
        <f>AF32</f>
        <v>0</v>
      </c>
      <c r="AG92" s="76">
        <f>AG32</f>
        <v>0</v>
      </c>
      <c r="AH92" s="76">
        <f>AH32</f>
        <v>0</v>
      </c>
      <c r="AI92" s="76">
        <f>AI32</f>
        <v>0</v>
      </c>
      <c r="AJ92" s="76">
        <f>AJ32</f>
        <v>0</v>
      </c>
      <c r="AK92" s="76">
        <f>AK32</f>
        <v>0</v>
      </c>
      <c r="AL92" s="76">
        <f>AL32</f>
        <v>0</v>
      </c>
      <c r="AM92" s="76">
        <f>AM32</f>
        <v>0</v>
      </c>
      <c r="AN92" s="76">
        <f>AN32</f>
        <v>0</v>
      </c>
      <c r="AO92" s="76">
        <f>AO32</f>
        <v>0</v>
      </c>
      <c r="AP92" s="76">
        <f>AP32</f>
        <v>0</v>
      </c>
      <c r="AQ92" s="76">
        <f>AQ32</f>
        <v>0</v>
      </c>
      <c r="AR92" s="76">
        <f>AR32</f>
        <v>0</v>
      </c>
      <c r="AS92" s="76">
        <f>AS32</f>
        <v>0</v>
      </c>
      <c r="AT92" s="76">
        <f>AT32</f>
        <v>0</v>
      </c>
      <c r="AU92" s="76">
        <f>AU32</f>
        <v>0</v>
      </c>
      <c r="AV92" s="76">
        <f>AV32</f>
        <v>0</v>
      </c>
      <c r="AW92" s="76">
        <f>AW32</f>
        <v>0</v>
      </c>
      <c r="AX92" s="76">
        <f>AX32</f>
        <v>0</v>
      </c>
      <c r="AY92" s="76">
        <f>AY32</f>
        <v>0</v>
      </c>
      <c r="AZ92" s="76">
        <f>AZ32</f>
        <v>0</v>
      </c>
      <c r="BA92" s="76">
        <f>BA32</f>
        <v>0</v>
      </c>
      <c r="BB92" s="76"/>
      <c r="BC92" t="s" s="27">
        <v>79</v>
      </c>
      <c r="BD92" s="73">
        <f>SUM(D92:BB92)</f>
        <v>-176</v>
      </c>
      <c r="BE92" s="74"/>
      <c r="BF92" s="63"/>
    </row>
    <row r="93" ht="15.35" customHeight="1">
      <c r="A93" s="49"/>
      <c r="B93" s="75"/>
      <c r="C93" t="s" s="71">
        <v>25</v>
      </c>
      <c r="D93" s="76">
        <f>D88+D91+D92</f>
        <v>-79.8666666666667</v>
      </c>
      <c r="E93" s="76">
        <f>E88+E91+E92</f>
        <v>-162.944</v>
      </c>
      <c r="F93" s="76">
        <f>F88+F91+F92</f>
        <v>25.88087595</v>
      </c>
      <c r="G93" s="76">
        <f>G88+G91+G92</f>
        <v>39.4464212272</v>
      </c>
      <c r="H93" s="76">
        <f>H88+H91+H92</f>
        <v>54.011157104320</v>
      </c>
      <c r="I93" s="76">
        <f>I88+I91+I92</f>
        <v>57.2876936264928</v>
      </c>
      <c r="J93" s="76">
        <f>J88+J91+J92</f>
        <v>60.6952916199522</v>
      </c>
      <c r="K93" s="76">
        <f>K88+K91+K92</f>
        <v>64.23919353315119</v>
      </c>
      <c r="L93" s="76">
        <f>L88+L91+L92</f>
        <v>67.92485152287659</v>
      </c>
      <c r="M93" s="76">
        <f>M88+M91+M92</f>
        <v>71.75793583219171</v>
      </c>
      <c r="N93" s="76">
        <f>N88+N91+N92</f>
        <v>75.7443435138788</v>
      </c>
      <c r="O93" s="76">
        <f>O88+O91+O92</f>
        <v>79.8902075028347</v>
      </c>
      <c r="P93" s="76">
        <f>P88+P91+P92</f>
        <v>84.2019060513482</v>
      </c>
      <c r="Q93" s="76">
        <f>Q88+Q91+Q92</f>
        <v>88.6860725418022</v>
      </c>
      <c r="R93" s="76">
        <f>R88+R91+R92</f>
        <v>93.34960569187319</v>
      </c>
      <c r="S93" s="76">
        <f>S88+S91+S92</f>
        <v>101.466346834616</v>
      </c>
      <c r="T93" s="76">
        <f>T88+T91+T92</f>
        <v>113.323757623066</v>
      </c>
      <c r="U93" s="76">
        <f>U88+U91+U92</f>
        <v>136.391854386390</v>
      </c>
      <c r="V93" s="76">
        <f>V88+V91+V92</f>
        <v>141.847528561844</v>
      </c>
      <c r="W93" s="76">
        <f>W88+W91+W92</f>
        <v>147.521429704319</v>
      </c>
      <c r="X93" s="76">
        <f>X88+X91+X92</f>
        <v>153.422286892491</v>
      </c>
      <c r="Y93" s="76">
        <f>Y88+Y91+Y92</f>
        <v>159.559178368191</v>
      </c>
      <c r="Z93" s="76">
        <f>Z88+Z91+Z92</f>
        <v>165.941545502918</v>
      </c>
      <c r="AA93" s="76">
        <f>AA88+AA91+AA92</f>
        <v>172.579207323035</v>
      </c>
      <c r="AB93" s="76">
        <f>AB88+AB91+AB92</f>
        <v>179.482375615957</v>
      </c>
      <c r="AC93" s="76">
        <f>AC88+AC91+AC92</f>
        <v>187.661670640597</v>
      </c>
      <c r="AD93" s="76">
        <f>AD88+AD91+AD92</f>
        <v>196.128137466221</v>
      </c>
      <c r="AE93" s="76">
        <f>AE88+AE91+AE92</f>
        <v>204.893262964869</v>
      </c>
      <c r="AF93" s="76">
        <f>AF88+AF91+AF92</f>
        <v>213.968993483464</v>
      </c>
      <c r="AG93" s="76">
        <f>AG88+AG91+AG92</f>
        <v>223.367753222804</v>
      </c>
      <c r="AH93" s="76">
        <f>AH88+AH91+AH92</f>
        <v>233.102463351715</v>
      </c>
      <c r="AI93" s="76">
        <f>AI88+AI91+AI92</f>
        <v>243.186561885783</v>
      </c>
      <c r="AJ93" s="76">
        <f>AJ88+AJ91+AJ92</f>
        <v>253.634024361215</v>
      </c>
      <c r="AK93" s="76">
        <f>AK88+AK91+AK92</f>
        <v>264.459385335663</v>
      </c>
      <c r="AL93" s="76">
        <f>AL88+AL91+AL92</f>
        <v>275.677760749088</v>
      </c>
      <c r="AM93" s="76">
        <f>AM88+AM91+AM92</f>
        <v>287.304871179050</v>
      </c>
      <c r="AN93" s="76">
        <f>AN88+AN91+AN92</f>
        <v>299.357066026213</v>
      </c>
      <c r="AO93" s="76">
        <f>AO88+AO91+AO92</f>
        <v>311.851348667262</v>
      </c>
      <c r="AP93" s="76">
        <f>AP88+AP91+AP92</f>
        <v>324.805402613950</v>
      </c>
      <c r="AQ93" s="76">
        <f>AQ88+AQ91+AQ92</f>
        <v>338.237618718508</v>
      </c>
      <c r="AR93" s="76">
        <f>AR88+AR91+AR92</f>
        <v>352.167123467248</v>
      </c>
      <c r="AS93" s="76">
        <f>AS88+AS91+AS92</f>
        <v>366.613808405939</v>
      </c>
      <c r="AT93" s="76">
        <f>AT88+AT91+AT92</f>
        <v>381.598360742178</v>
      </c>
      <c r="AU93" s="76">
        <f>AU88+AU91+AU92</f>
        <v>397.142295171866</v>
      </c>
      <c r="AV93" s="76">
        <f>AV88+AV91+AV92</f>
        <v>413.267986978739</v>
      </c>
      <c r="AW93" s="76">
        <f>AW88+AW91+AW92</f>
        <v>429.998706457889</v>
      </c>
      <c r="AX93" s="76">
        <f>AX88+AX91+AX92</f>
        <v>447.358654716203</v>
      </c>
      <c r="AY93" s="76">
        <f>AY88+AY91+AY92</f>
        <v>465.373000904851</v>
      </c>
      <c r="AZ93" s="76">
        <f>AZ88+AZ91+AZ92</f>
        <v>484.067920941047</v>
      </c>
      <c r="BA93" s="76">
        <f>BA88+BA91+BA92</f>
        <v>503.470637778687</v>
      </c>
      <c r="BB93" s="76"/>
      <c r="BC93" t="s" s="27">
        <v>25</v>
      </c>
      <c r="BD93" s="73">
        <f>SUM(D93:BB93)</f>
        <v>10190.5352160951</v>
      </c>
      <c r="BE93" s="74"/>
      <c r="BF93" s="63"/>
    </row>
    <row r="94" ht="15.35" customHeight="1">
      <c r="A94" s="49"/>
      <c r="B94" s="75"/>
      <c r="C94" t="s" s="78">
        <v>26</v>
      </c>
      <c r="D94" s="82">
        <v>0</v>
      </c>
      <c r="E94" s="82">
        <v>0</v>
      </c>
      <c r="F94" s="83">
        <f>F93/F75</f>
        <v>0.222547662368994</v>
      </c>
      <c r="G94" s="83">
        <f>G93/G75</f>
        <v>0.289911746309357</v>
      </c>
      <c r="H94" s="83">
        <f>H93/H75</f>
        <v>0.343519073326917</v>
      </c>
      <c r="I94" s="83">
        <f>I93/I75</f>
        <v>0.350344555620085</v>
      </c>
      <c r="J94" s="83">
        <f>J93/J75</f>
        <v>0.356907519424669</v>
      </c>
      <c r="K94" s="83">
        <f>K93/K75</f>
        <v>0.363218061544467</v>
      </c>
      <c r="L94" s="83">
        <f>L93/L75</f>
        <v>0.369285890505803</v>
      </c>
      <c r="M94" s="83">
        <f>M93/M75</f>
        <v>0.375120341430171</v>
      </c>
      <c r="N94" s="83">
        <f>N93/N75</f>
        <v>0.380730390395903</v>
      </c>
      <c r="O94" s="83">
        <f>O93/O75</f>
        <v>0.386124668247576</v>
      </c>
      <c r="P94" s="83">
        <f>P93/P75</f>
        <v>0.391311473874182</v>
      </c>
      <c r="Q94" s="83">
        <f>Q93/Q75</f>
        <v>0.396298786976687</v>
      </c>
      <c r="R94" s="83">
        <f>R93/R75</f>
        <v>0.401094280344476</v>
      </c>
      <c r="S94" s="83">
        <f>S93/S75</f>
        <v>0.419201343878392</v>
      </c>
      <c r="T94" s="83">
        <f>T93/T75</f>
        <v>0.450182148023778</v>
      </c>
      <c r="U94" s="83">
        <f>U93/U75</f>
        <v>0.520981614539309</v>
      </c>
      <c r="V94" s="83">
        <f>V93/V75</f>
        <v>0.520981614539304</v>
      </c>
      <c r="W94" s="83">
        <f>W93/W75</f>
        <v>0.520981614539308</v>
      </c>
      <c r="X94" s="83">
        <f>X93/X75</f>
        <v>0.520981614539306</v>
      </c>
      <c r="Y94" s="83">
        <f>Y93/Y75</f>
        <v>0.520981614539306</v>
      </c>
      <c r="Z94" s="83">
        <f>Z93/Z75</f>
        <v>0.520981614539305</v>
      </c>
      <c r="AA94" s="83">
        <f>AA93/AA75</f>
        <v>0.520981614539305</v>
      </c>
      <c r="AB94" s="83">
        <f>AB93/AB75</f>
        <v>0.520981614539307</v>
      </c>
      <c r="AC94" s="83">
        <f>AC93/AC75</f>
        <v>0.523772662175128</v>
      </c>
      <c r="AD94" s="83">
        <f>AD93/AD75</f>
        <v>0.52634901383896</v>
      </c>
      <c r="AE94" s="83">
        <f>AE93/AE75</f>
        <v>0.528723055836881</v>
      </c>
      <c r="AF94" s="83">
        <f>AF93/AF75</f>
        <v>0.530906539279786</v>
      </c>
      <c r="AG94" s="83">
        <f>AG93/AG75</f>
        <v>0.532910610621615</v>
      </c>
      <c r="AH94" s="83">
        <f>AH93/AH75</f>
        <v>0.534745840788122</v>
      </c>
      <c r="AI94" s="83">
        <f>AI93/AI75</f>
        <v>0.536422252959451</v>
      </c>
      <c r="AJ94" s="83">
        <f>AJ93/AJ75</f>
        <v>0.537949349066938</v>
      </c>
      <c r="AK94" s="83">
        <f>AK93/AK75</f>
        <v>0.539336135061985</v>
      </c>
      <c r="AL94" s="83">
        <f>AL93/AL75</f>
        <v>0.540591145012252</v>
      </c>
      <c r="AM94" s="83">
        <f>AM93/AM75</f>
        <v>0.541722464077997</v>
      </c>
      <c r="AN94" s="83">
        <f>AN93/AN75</f>
        <v>0.542737750419054</v>
      </c>
      <c r="AO94" s="83">
        <f>AO93/AO75</f>
        <v>0.54364425608071</v>
      </c>
      <c r="AP94" s="83">
        <f>AP93/AP75</f>
        <v>0.544448846904662</v>
      </c>
      <c r="AQ94" s="83">
        <f>AQ93/AQ75</f>
        <v>0.545158021509111</v>
      </c>
      <c r="AR94" s="83">
        <f>AR93/AR75</f>
        <v>0.545777929380131</v>
      </c>
      <c r="AS94" s="83">
        <f>AS93/AS75</f>
        <v>0.546314388114669</v>
      </c>
      <c r="AT94" s="83">
        <f>AT93/AT75</f>
        <v>0.54677289985359</v>
      </c>
      <c r="AU94" s="83">
        <f>AU93/AU75</f>
        <v>0.547158666941626</v>
      </c>
      <c r="AV94" s="83">
        <f>AV93/AV75</f>
        <v>0.547476606849345</v>
      </c>
      <c r="AW94" s="83">
        <f>AW93/AW75</f>
        <v>0.547731366390788</v>
      </c>
      <c r="AX94" s="83">
        <f>AX93/AX75</f>
        <v>0.54792733526882</v>
      </c>
      <c r="AY94" s="83">
        <f>AY93/AY75</f>
        <v>0.548068658978939</v>
      </c>
      <c r="AZ94" s="83">
        <f>AZ93/AZ75</f>
        <v>0.548159251100812</v>
      </c>
      <c r="BA94" s="83">
        <f>BA93/BA75</f>
        <v>0.548202805005556</v>
      </c>
      <c r="BB94" s="83"/>
      <c r="BC94" t="s" s="80">
        <v>26</v>
      </c>
      <c r="BD94" s="85">
        <f>BD93/BD75</f>
        <v>0.504479732085916</v>
      </c>
      <c r="BE94" s="74"/>
      <c r="BF94" s="63"/>
    </row>
    <row r="95" ht="15.35" customHeight="1">
      <c r="A95" s="49"/>
      <c r="B95" s="75"/>
      <c r="C95" s="5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3"/>
    </row>
    <row r="96" ht="15.35" customHeight="1">
      <c r="A96" s="49"/>
      <c r="B96" s="75"/>
      <c r="C96" t="s" s="71">
        <v>27</v>
      </c>
      <c r="D96" s="76">
        <f>D93-D87</f>
        <v>-76.59999999999999</v>
      </c>
      <c r="E96" s="76">
        <f>E93-E87</f>
        <v>-152.864</v>
      </c>
      <c r="F96" s="76">
        <f>F93-F87</f>
        <v>35.96087595</v>
      </c>
      <c r="G96" s="76">
        <f>G93-G87</f>
        <v>49.5264212272</v>
      </c>
      <c r="H96" s="76">
        <f>H93-H87</f>
        <v>64.091157104320</v>
      </c>
      <c r="I96" s="76">
        <f>I93-I87</f>
        <v>67.36769362649279</v>
      </c>
      <c r="J96" s="76">
        <f>J93-J87</f>
        <v>70.7752916199522</v>
      </c>
      <c r="K96" s="76">
        <f>K93-K87</f>
        <v>74.31919353315121</v>
      </c>
      <c r="L96" s="76">
        <f>L93-L87</f>
        <v>78.00485152287661</v>
      </c>
      <c r="M96" s="76">
        <f>M93-M87</f>
        <v>81.8379358321917</v>
      </c>
      <c r="N96" s="76">
        <f>N93-N87</f>
        <v>85.8243435138788</v>
      </c>
      <c r="O96" s="76">
        <f>O93-O87</f>
        <v>89.9702075028347</v>
      </c>
      <c r="P96" s="76">
        <f>P93-P87</f>
        <v>94.2819060513482</v>
      </c>
      <c r="Q96" s="76">
        <f>Q93-Q87</f>
        <v>98.7660725418022</v>
      </c>
      <c r="R96" s="76">
        <f>R93-R87</f>
        <v>103.429605691873</v>
      </c>
      <c r="S96" s="76">
        <f>S93-S87</f>
        <v>108.279680167949</v>
      </c>
      <c r="T96" s="76">
        <f>T93-T87</f>
        <v>113.323757623066</v>
      </c>
      <c r="U96" s="76">
        <f>U93-U87</f>
        <v>136.391854386390</v>
      </c>
      <c r="V96" s="76">
        <f>V93-V87</f>
        <v>141.847528561844</v>
      </c>
      <c r="W96" s="76">
        <f>W93-W87</f>
        <v>147.521429704319</v>
      </c>
      <c r="X96" s="76">
        <f>X93-X87</f>
        <v>153.422286892491</v>
      </c>
      <c r="Y96" s="76">
        <f>Y93-Y87</f>
        <v>159.559178368191</v>
      </c>
      <c r="Z96" s="76">
        <f>Z93-Z87</f>
        <v>165.941545502918</v>
      </c>
      <c r="AA96" s="76">
        <f>AA93-AA87</f>
        <v>172.579207323035</v>
      </c>
      <c r="AB96" s="76">
        <f>AB93-AB87</f>
        <v>179.482375615957</v>
      </c>
      <c r="AC96" s="76">
        <f>AC93-AC87</f>
        <v>186.661670640597</v>
      </c>
      <c r="AD96" s="76">
        <f>AD93-AD87</f>
        <v>194.128137466221</v>
      </c>
      <c r="AE96" s="76">
        <f>AE93-AE87</f>
        <v>201.893262964869</v>
      </c>
      <c r="AF96" s="76">
        <f>AF93-AF87</f>
        <v>209.968993483464</v>
      </c>
      <c r="AG96" s="76">
        <f>AG93-AG87</f>
        <v>218.367753222804</v>
      </c>
      <c r="AH96" s="76">
        <f>AH93-AH87</f>
        <v>227.102463351715</v>
      </c>
      <c r="AI96" s="76">
        <f>AI93-AI87</f>
        <v>236.186561885783</v>
      </c>
      <c r="AJ96" s="76">
        <f>AJ93-AJ87</f>
        <v>245.634024361215</v>
      </c>
      <c r="AK96" s="76">
        <f>AK93-AK87</f>
        <v>255.459385335663</v>
      </c>
      <c r="AL96" s="76">
        <f>AL93-AL87</f>
        <v>265.677760749088</v>
      </c>
      <c r="AM96" s="76">
        <f>AM93-AM87</f>
        <v>276.304871179050</v>
      </c>
      <c r="AN96" s="76">
        <f>AN93-AN87</f>
        <v>287.357066026213</v>
      </c>
      <c r="AO96" s="76">
        <f>AO93-AO87</f>
        <v>298.851348667262</v>
      </c>
      <c r="AP96" s="76">
        <f>AP93-AP87</f>
        <v>310.805402613950</v>
      </c>
      <c r="AQ96" s="76">
        <f>AQ93-AQ87</f>
        <v>323.237618718508</v>
      </c>
      <c r="AR96" s="76">
        <f>AR93-AR87</f>
        <v>336.167123467248</v>
      </c>
      <c r="AS96" s="76">
        <f>AS93-AS87</f>
        <v>349.613808405939</v>
      </c>
      <c r="AT96" s="76">
        <f>AT93-AT87</f>
        <v>363.598360742178</v>
      </c>
      <c r="AU96" s="76">
        <f>AU93-AU87</f>
        <v>378.142295171866</v>
      </c>
      <c r="AV96" s="76">
        <f>AV93-AV87</f>
        <v>393.267986978739</v>
      </c>
      <c r="AW96" s="76">
        <f>AW93-AW87</f>
        <v>408.998706457889</v>
      </c>
      <c r="AX96" s="76">
        <f>AX93-AX87</f>
        <v>425.358654716203</v>
      </c>
      <c r="AY96" s="76">
        <f>AY93-AY87</f>
        <v>442.373000904851</v>
      </c>
      <c r="AZ96" s="76">
        <f>AZ93-AZ87</f>
        <v>460.067920941047</v>
      </c>
      <c r="BA96" s="76">
        <f>BA93-BA87</f>
        <v>478.470637778687</v>
      </c>
      <c r="BB96" s="76"/>
      <c r="BC96" t="s" s="27">
        <v>27</v>
      </c>
      <c r="BD96" s="73">
        <f>SUM(D96:BB96)</f>
        <v>10016.7352160951</v>
      </c>
      <c r="BE96" s="6"/>
      <c r="BF96" s="63"/>
    </row>
    <row r="97" ht="17" customHeight="1">
      <c r="A97" s="49"/>
      <c r="B97" s="87"/>
      <c r="C97" t="s" s="78">
        <v>28</v>
      </c>
      <c r="D97" s="82">
        <v>0</v>
      </c>
      <c r="E97" s="82">
        <v>0</v>
      </c>
      <c r="F97" s="82">
        <f>F96/F75</f>
        <v>0.309224807339408</v>
      </c>
      <c r="G97" s="82">
        <f>G96/G75</f>
        <v>0.3639947761986</v>
      </c>
      <c r="H97" s="82">
        <f>H96/H75</f>
        <v>0.407629387654147</v>
      </c>
      <c r="I97" s="82">
        <f>I96/I75</f>
        <v>0.411989088627036</v>
      </c>
      <c r="J97" s="82">
        <f>J96/J75</f>
        <v>0.41618110885443</v>
      </c>
      <c r="K97" s="82">
        <f>K96/K75</f>
        <v>0.420211897534622</v>
      </c>
      <c r="L97" s="82">
        <f>L96/L75</f>
        <v>0.424087655880952</v>
      </c>
      <c r="M97" s="82">
        <f>M96/M75</f>
        <v>0.427814346598583</v>
      </c>
      <c r="N97" s="82">
        <f>N96/N75</f>
        <v>0.431397703057839</v>
      </c>
      <c r="O97" s="82">
        <f>O96/O75</f>
        <v>0.434843238114822</v>
      </c>
      <c r="P97" s="82">
        <f>P96/P75</f>
        <v>0.438156252592687</v>
      </c>
      <c r="Q97" s="82">
        <f>Q96/Q75</f>
        <v>0.441341843436788</v>
      </c>
      <c r="R97" s="82">
        <f>R96/R75</f>
        <v>0.444404911556111</v>
      </c>
      <c r="S97" s="82">
        <f>S96/S75</f>
        <v>0.447350169363161</v>
      </c>
      <c r="T97" s="82">
        <f>T96/T75</f>
        <v>0.450182148023778</v>
      </c>
      <c r="U97" s="82">
        <f>U96/U75</f>
        <v>0.520981614539309</v>
      </c>
      <c r="V97" s="82">
        <f>V96/V75</f>
        <v>0.520981614539304</v>
      </c>
      <c r="W97" s="82">
        <f>W96/W75</f>
        <v>0.520981614539308</v>
      </c>
      <c r="X97" s="82">
        <f>X96/X75</f>
        <v>0.520981614539306</v>
      </c>
      <c r="Y97" s="82">
        <f>Y96/Y75</f>
        <v>0.520981614539306</v>
      </c>
      <c r="Z97" s="82">
        <f>Z96/Z75</f>
        <v>0.520981614539305</v>
      </c>
      <c r="AA97" s="82">
        <f>AA96/AA75</f>
        <v>0.520981614539305</v>
      </c>
      <c r="AB97" s="82">
        <f>AB96/AB75</f>
        <v>0.520981614539307</v>
      </c>
      <c r="AC97" s="82">
        <f>AC96/AC75</f>
        <v>0.52098161453931</v>
      </c>
      <c r="AD97" s="82">
        <f>AD96/AD75</f>
        <v>0.52098161453931</v>
      </c>
      <c r="AE97" s="82">
        <f>AE96/AE75</f>
        <v>0.520981614539308</v>
      </c>
      <c r="AF97" s="82">
        <f>AF96/AF75</f>
        <v>0.520981614539308</v>
      </c>
      <c r="AG97" s="82">
        <f>AG96/AG75</f>
        <v>0.52098161453931</v>
      </c>
      <c r="AH97" s="82">
        <f>AH96/AH75</f>
        <v>0.520981614539308</v>
      </c>
      <c r="AI97" s="82">
        <f>AI96/AI75</f>
        <v>0.520981614539307</v>
      </c>
      <c r="AJ97" s="82">
        <f>AJ96/AJ75</f>
        <v>0.520981614539308</v>
      </c>
      <c r="AK97" s="82">
        <f>AK96/AK75</f>
        <v>0.520981614539308</v>
      </c>
      <c r="AL97" s="82">
        <f>AL96/AL75</f>
        <v>0.520981614539307</v>
      </c>
      <c r="AM97" s="82">
        <f>AM96/AM75</f>
        <v>0.520981614539305</v>
      </c>
      <c r="AN97" s="82">
        <f>AN96/AN75</f>
        <v>0.520981614539307</v>
      </c>
      <c r="AO97" s="82">
        <f>AO96/AO75</f>
        <v>0.520981614539307</v>
      </c>
      <c r="AP97" s="82">
        <f>AP96/AP75</f>
        <v>0.520981614539304</v>
      </c>
      <c r="AQ97" s="82">
        <f>AQ96/AQ75</f>
        <v>0.520981614539305</v>
      </c>
      <c r="AR97" s="82">
        <f>AR96/AR75</f>
        <v>0.520981614539305</v>
      </c>
      <c r="AS97" s="82">
        <f>AS96/AS75</f>
        <v>0.520981614539305</v>
      </c>
      <c r="AT97" s="82">
        <f>AT96/AT75</f>
        <v>0.520981614539306</v>
      </c>
      <c r="AU97" s="82">
        <f>AU96/AU75</f>
        <v>0.520981614539307</v>
      </c>
      <c r="AV97" s="82">
        <f>AV96/AV75</f>
        <v>0.520981614539306</v>
      </c>
      <c r="AW97" s="82">
        <f>AW96/AW75</f>
        <v>0.520981614539307</v>
      </c>
      <c r="AX97" s="82">
        <f>AX96/AX75</f>
        <v>0.520981614539306</v>
      </c>
      <c r="AY97" s="82">
        <f>AY96/AY75</f>
        <v>0.520981614539305</v>
      </c>
      <c r="AZ97" s="82">
        <f>AZ96/AZ75</f>
        <v>0.520981614539306</v>
      </c>
      <c r="BA97" s="82">
        <f>BA96/BA75</f>
        <v>0.520981614539305</v>
      </c>
      <c r="BB97" s="82"/>
      <c r="BC97" t="s" s="80">
        <v>28</v>
      </c>
      <c r="BD97" s="85">
        <f>BD96/BD75</f>
        <v>0.495875809369664</v>
      </c>
      <c r="BE97" s="6"/>
      <c r="BF97" s="63"/>
    </row>
    <row r="98" ht="17" customHeight="1">
      <c r="A98" s="49"/>
      <c r="B98" s="88"/>
      <c r="C98" s="6"/>
      <c r="D98" s="89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3"/>
    </row>
    <row r="99" ht="15.85" customHeight="1">
      <c r="A99" s="49"/>
      <c r="B99" t="s" s="90">
        <v>80</v>
      </c>
      <c r="C99" t="s" s="91">
        <v>81</v>
      </c>
      <c r="D99" s="92">
        <f>-D82-D81</f>
        <v>6.6</v>
      </c>
      <c r="E99" s="92">
        <f>-E82-E81</f>
        <v>6.864</v>
      </c>
      <c r="F99" s="92">
        <f>-F82-F81</f>
        <v>34.01856</v>
      </c>
      <c r="G99" s="92">
        <f>-G82-G81</f>
        <v>35.3793024</v>
      </c>
      <c r="H99" s="92">
        <f>-H82-H81</f>
        <v>36.794474496</v>
      </c>
      <c r="I99" s="92">
        <f>-I82-I81</f>
        <v>38.266253475840</v>
      </c>
      <c r="J99" s="92">
        <f>-J82-J81</f>
        <v>39.7969036148736</v>
      </c>
      <c r="K99" s="92">
        <f>-K82-K81</f>
        <v>41.3887797594685</v>
      </c>
      <c r="L99" s="92">
        <f>-L82-L81</f>
        <v>43.0443309498473</v>
      </c>
      <c r="M99" s="92">
        <f>-M82-M81</f>
        <v>44.7661041878412</v>
      </c>
      <c r="N99" s="92">
        <f>-N82-N81</f>
        <v>46.5567483553549</v>
      </c>
      <c r="O99" s="92">
        <f>-O82-O81</f>
        <v>48.4190182895691</v>
      </c>
      <c r="P99" s="92">
        <f>-P82-P81</f>
        <v>50.3557790211519</v>
      </c>
      <c r="Q99" s="92">
        <f>-Q82-Q81</f>
        <v>52.370010181998</v>
      </c>
      <c r="R99" s="92">
        <f>-R82-R81</f>
        <v>54.4648105892779</v>
      </c>
      <c r="S99" s="92">
        <f>-S82-S81</f>
        <v>56.643403012849</v>
      </c>
      <c r="T99" s="92">
        <f>-T82-T81</f>
        <v>58.9091391333629</v>
      </c>
      <c r="U99" s="92">
        <f>-U82-U81</f>
        <v>61.2655046986974</v>
      </c>
      <c r="V99" s="92">
        <f>-V82-V81</f>
        <v>63.7161248866453</v>
      </c>
      <c r="W99" s="92">
        <f>-W82-W81</f>
        <v>66.2647698821111</v>
      </c>
      <c r="X99" s="92">
        <f>-X82-X81</f>
        <v>68.9153606773955</v>
      </c>
      <c r="Y99" s="92">
        <f>-Y82-Y81</f>
        <v>71.6719751044913</v>
      </c>
      <c r="Z99" s="92">
        <f>-Z82-Z81</f>
        <v>74.538854108671</v>
      </c>
      <c r="AA99" s="92">
        <f>-AA82-AA81</f>
        <v>77.52040827301779</v>
      </c>
      <c r="AB99" s="92">
        <f>-AB82-AB81</f>
        <v>80.6212246039385</v>
      </c>
      <c r="AC99" s="92">
        <f>-AC82-AC81</f>
        <v>83.846073588096</v>
      </c>
      <c r="AD99" s="92">
        <f>-AD82-AD81</f>
        <v>87.19991653161991</v>
      </c>
      <c r="AE99" s="92">
        <f>-AE82-AE81</f>
        <v>90.68791319288469</v>
      </c>
      <c r="AF99" s="92">
        <f>-AF82-AF81</f>
        <v>94.31542972060009</v>
      </c>
      <c r="AG99" s="92">
        <f>-AG82-AG81</f>
        <v>98.08804690942409</v>
      </c>
      <c r="AH99" s="92">
        <f>-AH82-AH81</f>
        <v>102.011568785801</v>
      </c>
      <c r="AI99" s="92">
        <f>-AI82-AI81</f>
        <v>106.092031537233</v>
      </c>
      <c r="AJ99" s="92">
        <f>-AJ82-AJ81</f>
        <v>110.335712798723</v>
      </c>
      <c r="AK99" s="92">
        <f>-AK82-AK81</f>
        <v>114.749141310672</v>
      </c>
      <c r="AL99" s="92">
        <f>-AL82-AL81</f>
        <v>119.339106963098</v>
      </c>
      <c r="AM99" s="92">
        <f>-AM82-AM81</f>
        <v>124.112671241622</v>
      </c>
      <c r="AN99" s="92">
        <f>-AN82-AN81</f>
        <v>129.077178091287</v>
      </c>
      <c r="AO99" s="92">
        <f>-AO82-AO81</f>
        <v>134.240265214939</v>
      </c>
      <c r="AP99" s="92">
        <f>-AP82-AP81</f>
        <v>139.609875823537</v>
      </c>
      <c r="AQ99" s="92">
        <f>-AQ82-AQ81</f>
        <v>145.194270856478</v>
      </c>
      <c r="AR99" s="92">
        <f>-AR82-AR81</f>
        <v>151.002041690737</v>
      </c>
      <c r="AS99" s="92">
        <f>-AS82-AS81</f>
        <v>157.042123358366</v>
      </c>
      <c r="AT99" s="92">
        <f>-AT82-AT81</f>
        <v>163.323808292701</v>
      </c>
      <c r="AU99" s="92">
        <f>-AU82-AU81</f>
        <v>169.856760624408</v>
      </c>
      <c r="AV99" s="92">
        <f>-AV82-AV81</f>
        <v>176.651031049385</v>
      </c>
      <c r="AW99" s="92">
        <f>-AW82-AW81</f>
        <v>183.717072291360</v>
      </c>
      <c r="AX99" s="92">
        <f>-AX82-AX81</f>
        <v>191.065755183015</v>
      </c>
      <c r="AY99" s="92">
        <f>-AY82-AY81</f>
        <v>198.708385390336</v>
      </c>
      <c r="AZ99" s="92">
        <f>-AZ82-AZ81</f>
        <v>206.656720805949</v>
      </c>
      <c r="BA99" s="92">
        <f>-BA82-BA81</f>
        <v>214.922989638188</v>
      </c>
      <c r="BB99" s="93"/>
      <c r="BC99" t="s" s="124">
        <v>81</v>
      </c>
      <c r="BD99" s="73">
        <f>SUM(D99:BB99)</f>
        <v>4750.997730592860</v>
      </c>
      <c r="BE99" s="6"/>
      <c r="BF99" s="63"/>
    </row>
    <row r="100" ht="15.35" customHeight="1">
      <c r="A100" s="49"/>
      <c r="B100" s="94"/>
      <c r="C100" t="s" s="91">
        <v>82</v>
      </c>
      <c r="D100" s="92">
        <f>-'Rents to TWC-IPM'!L6/1000000</f>
        <v>-0.758993055</v>
      </c>
      <c r="E100" s="92">
        <f>-'Rents to TWC-IPM'!M6/1000000</f>
        <v>-0.9141646423999999</v>
      </c>
      <c r="F100" s="92">
        <f>-'Rents to TWC-IPM'!N6/1000000</f>
        <v>-1.3736133739</v>
      </c>
      <c r="G100" s="92">
        <f>-'Rents to TWC-IPM'!O6/1000000</f>
        <v>-1.564529695920</v>
      </c>
      <c r="H100" s="92">
        <f>-'Rents to TWC-IPM'!P6/1000000</f>
        <v>-1.82543850118125</v>
      </c>
      <c r="I100" s="92">
        <f>-'Rents to TWC-IPM'!Q6/1000000</f>
        <v>-1.89912316012031</v>
      </c>
      <c r="J100" s="92">
        <f>-'Rents to TWC-IPM'!R6/1000000</f>
        <v>-1.97567743103913</v>
      </c>
      <c r="K100" s="92">
        <f>-'Rents to TWC-IPM'!S6/1000000</f>
        <v>-1.99494967010633</v>
      </c>
      <c r="L100" s="92">
        <f>-'Rents to TWC-IPM'!T6/1000000</f>
        <v>-2.08389898122253</v>
      </c>
      <c r="M100" s="92">
        <f>-'Rents to TWC-IPM'!U6/1000000</f>
        <v>-2.17684223987419</v>
      </c>
      <c r="N100" s="92">
        <f>-'Rents to TWC-IPM'!V6/1000000</f>
        <v>-2.27396008611124</v>
      </c>
      <c r="O100" s="92">
        <f>-'Rents to TWC-IPM'!W6/1000000</f>
        <v>-2.37544140375837</v>
      </c>
      <c r="P100" s="92">
        <f>-'Rents to TWC-IPM'!X6/1000000</f>
        <v>-2.48148369166819</v>
      </c>
      <c r="Q100" s="92">
        <f>-'Rents to TWC-IPM'!Y6/1000000</f>
        <v>-2.59229344079783</v>
      </c>
      <c r="R100" s="92">
        <f>-'Rents to TWC-IPM'!Z6/1000000</f>
        <v>-2.67180502673871</v>
      </c>
      <c r="S100" s="92">
        <f>-'Rents to TWC-IPM'!AA6/1000000</f>
        <v>-2.75424002919856</v>
      </c>
      <c r="T100" s="92">
        <f>-'Rents to TWC-IPM'!AB6/1000000</f>
        <v>-2.83972251343497</v>
      </c>
      <c r="U100" s="92">
        <f>-'Rents to TWC-IPM'!AC6/1000000</f>
        <v>-2.92838230724152</v>
      </c>
      <c r="V100" s="92">
        <f>-'Rents to TWC-IPM'!AD6/1000000</f>
        <v>-3.02035524182922</v>
      </c>
      <c r="W100" s="92">
        <f>-'Rents to TWC-IPM'!AE6/1000000</f>
        <v>-3.11578344726005</v>
      </c>
      <c r="X100" s="92">
        <f>-'Rents to TWC-IPM'!AF6/1000000</f>
        <v>-3.21481568662254</v>
      </c>
      <c r="Y100" s="92">
        <f>-'Rents to TWC-IPM'!AG6/1000000</f>
        <v>-3.31760763743015</v>
      </c>
      <c r="Z100" s="92">
        <f>-'Rents to TWC-IPM'!AH6/1000000</f>
        <v>-3.42432226462415</v>
      </c>
      <c r="AA100" s="92">
        <f>-'Rents to TWC-IPM'!AI6/1000000</f>
        <v>-3.53513014261961</v>
      </c>
      <c r="AB100" s="92">
        <f>AA100*1.04</f>
        <v>-3.67653534832439</v>
      </c>
      <c r="AC100" s="92">
        <f>AB100*1.04</f>
        <v>-3.82359676225737</v>
      </c>
      <c r="AD100" s="92">
        <f>AC100*1.04</f>
        <v>-3.97654063274766</v>
      </c>
      <c r="AE100" s="92">
        <f>AD100*1.04</f>
        <v>-4.13560225805757</v>
      </c>
      <c r="AF100" s="92">
        <f>AE100*1.04</f>
        <v>-4.30102634837987</v>
      </c>
      <c r="AG100" s="92">
        <f>AF100*1.04</f>
        <v>-4.47306740231506</v>
      </c>
      <c r="AH100" s="92">
        <f>AG100*1.04</f>
        <v>-4.65199009840766</v>
      </c>
      <c r="AI100" s="92">
        <f>AH100*1.04</f>
        <v>-4.83806970234397</v>
      </c>
      <c r="AJ100" s="92">
        <f>AI100*1.04</f>
        <v>-5.03159249043773</v>
      </c>
      <c r="AK100" s="92">
        <f>AJ100*1.04</f>
        <v>-5.23285619005524</v>
      </c>
      <c r="AL100" s="92">
        <f>AK100*1.04</f>
        <v>-5.44217043765745</v>
      </c>
      <c r="AM100" s="92">
        <f>AL100*1.04</f>
        <v>-5.65985725516375</v>
      </c>
      <c r="AN100" s="92">
        <f>AM100*1.04</f>
        <v>-5.8862515453703</v>
      </c>
      <c r="AO100" s="92">
        <f>AN100*1.04</f>
        <v>-6.12170160718511</v>
      </c>
      <c r="AP100" s="92">
        <f>AO100*1.04</f>
        <v>-6.36656967147251</v>
      </c>
      <c r="AQ100" s="92">
        <f>AP100*1.04</f>
        <v>-6.62123245833141</v>
      </c>
      <c r="AR100" s="92">
        <f>AQ100*1.04</f>
        <v>-6.88608175666467</v>
      </c>
      <c r="AS100" s="92">
        <f>AR100*1.04</f>
        <v>-7.16152502693126</v>
      </c>
      <c r="AT100" s="92">
        <f>AS100*1.04</f>
        <v>-7.44798602800851</v>
      </c>
      <c r="AU100" s="92">
        <f>AT100*1.04</f>
        <v>-7.74590546912885</v>
      </c>
      <c r="AV100" s="92">
        <f>AU100*1.04</f>
        <v>-8.055741687894001</v>
      </c>
      <c r="AW100" s="92">
        <f>AV100*1.04</f>
        <v>-8.377971355409761</v>
      </c>
      <c r="AX100" s="92">
        <f>AW100*1.04</f>
        <v>-8.71309020962615</v>
      </c>
      <c r="AY100" s="92">
        <f>AX100*1.04</f>
        <v>-9.0616138180112</v>
      </c>
      <c r="AZ100" s="92">
        <f>AY100*1.04</f>
        <v>-9.42407837073165</v>
      </c>
      <c r="BA100" s="92">
        <f>AZ100*1.04</f>
        <v>-9.801041505560921</v>
      </c>
      <c r="BB100" s="93"/>
      <c r="BC100" t="s" s="124">
        <v>82</v>
      </c>
      <c r="BD100" s="73">
        <f>SUM(D100:BB100)</f>
        <v>-220.026269106573</v>
      </c>
      <c r="BE100" s="6"/>
      <c r="BF100" s="63"/>
    </row>
    <row r="101" ht="17" customHeight="1">
      <c r="A101" s="49"/>
      <c r="B101" s="95"/>
      <c r="C101" t="s" s="91">
        <v>83</v>
      </c>
      <c r="D101" s="92">
        <f>SUM(D99:D100)</f>
        <v>5.841006945</v>
      </c>
      <c r="E101" s="92">
        <f>SUM(E99:E100)</f>
        <v>5.9498353576</v>
      </c>
      <c r="F101" s="92">
        <f>SUM(F99:F100)</f>
        <v>32.6449466261</v>
      </c>
      <c r="G101" s="92">
        <f>SUM(G99:G100)</f>
        <v>33.814772704080</v>
      </c>
      <c r="H101" s="92">
        <f>SUM(H99:H100)</f>
        <v>34.9690359948188</v>
      </c>
      <c r="I101" s="92">
        <f>SUM(I99:I100)</f>
        <v>36.3671303157197</v>
      </c>
      <c r="J101" s="92">
        <f>SUM(J99:J100)</f>
        <v>37.8212261838345</v>
      </c>
      <c r="K101" s="92">
        <f>SUM(K99:K100)</f>
        <v>39.3938300893622</v>
      </c>
      <c r="L101" s="92">
        <f>SUM(L99:L100)</f>
        <v>40.9604319686248</v>
      </c>
      <c r="M101" s="92">
        <f>SUM(M99:M100)</f>
        <v>42.589261947967</v>
      </c>
      <c r="N101" s="92">
        <f>SUM(N99:N100)</f>
        <v>44.2827882692437</v>
      </c>
      <c r="O101" s="92">
        <f>SUM(O99:O100)</f>
        <v>46.0435768858107</v>
      </c>
      <c r="P101" s="92">
        <f>SUM(P99:P100)</f>
        <v>47.8742953294837</v>
      </c>
      <c r="Q101" s="92">
        <f>SUM(Q99:Q100)</f>
        <v>49.7777167412002</v>
      </c>
      <c r="R101" s="92">
        <f>SUM(R99:R100)</f>
        <v>51.7930055625392</v>
      </c>
      <c r="S101" s="92">
        <f>SUM(S99:S100)</f>
        <v>53.8891629836504</v>
      </c>
      <c r="T101" s="92">
        <f>SUM(T99:T100)</f>
        <v>56.0694166199279</v>
      </c>
      <c r="U101" s="92">
        <f>SUM(U99:U100)</f>
        <v>58.3371223914559</v>
      </c>
      <c r="V101" s="92">
        <f>SUM(V99:V100)</f>
        <v>60.6957696448161</v>
      </c>
      <c r="W101" s="92">
        <f>SUM(W99:W100)</f>
        <v>63.1489864348511</v>
      </c>
      <c r="X101" s="92">
        <f>SUM(X99:X100)</f>
        <v>65.700544990773</v>
      </c>
      <c r="Y101" s="92">
        <f>SUM(Y99:Y100)</f>
        <v>68.35436746706119</v>
      </c>
      <c r="Z101" s="92">
        <f>SUM(Z99:Z100)</f>
        <v>71.11453184404689</v>
      </c>
      <c r="AA101" s="92">
        <f>SUM(AA99:AA100)</f>
        <v>73.9852781303982</v>
      </c>
      <c r="AB101" s="92">
        <f>SUM(AB99:AB100)</f>
        <v>76.94468925561409</v>
      </c>
      <c r="AC101" s="92">
        <f>SUM(AC99:AC100)</f>
        <v>80.0224768258386</v>
      </c>
      <c r="AD101" s="92">
        <f>SUM(AD99:AD100)</f>
        <v>83.22337589887221</v>
      </c>
      <c r="AE101" s="92">
        <f>SUM(AE99:AE100)</f>
        <v>86.5523109348271</v>
      </c>
      <c r="AF101" s="92">
        <f>SUM(AF99:AF100)</f>
        <v>90.0144033722202</v>
      </c>
      <c r="AG101" s="92">
        <f>SUM(AG99:AG100)</f>
        <v>93.614979507109</v>
      </c>
      <c r="AH101" s="92">
        <f>SUM(AH99:AH100)</f>
        <v>97.3595786873933</v>
      </c>
      <c r="AI101" s="92">
        <f>SUM(AI99:AI100)</f>
        <v>101.253961834889</v>
      </c>
      <c r="AJ101" s="92">
        <f>SUM(AJ99:AJ100)</f>
        <v>105.304120308285</v>
      </c>
      <c r="AK101" s="92">
        <f>SUM(AK99:AK100)</f>
        <v>109.516285120617</v>
      </c>
      <c r="AL101" s="92">
        <f>SUM(AL99:AL100)</f>
        <v>113.896936525441</v>
      </c>
      <c r="AM101" s="92">
        <f>SUM(AM99:AM100)</f>
        <v>118.452813986458</v>
      </c>
      <c r="AN101" s="92">
        <f>SUM(AN99:AN100)</f>
        <v>123.190926545917</v>
      </c>
      <c r="AO101" s="92">
        <f>SUM(AO99:AO100)</f>
        <v>128.118563607754</v>
      </c>
      <c r="AP101" s="92">
        <f>SUM(AP99:AP100)</f>
        <v>133.243306152064</v>
      </c>
      <c r="AQ101" s="92">
        <f>SUM(AQ99:AQ100)</f>
        <v>138.573038398147</v>
      </c>
      <c r="AR101" s="92">
        <f>SUM(AR99:AR100)</f>
        <v>144.115959934072</v>
      </c>
      <c r="AS101" s="92">
        <f>SUM(AS99:AS100)</f>
        <v>149.880598331435</v>
      </c>
      <c r="AT101" s="92">
        <f>SUM(AT99:AT100)</f>
        <v>155.875822264692</v>
      </c>
      <c r="AU101" s="92">
        <f>SUM(AU99:AU100)</f>
        <v>162.110855155279</v>
      </c>
      <c r="AV101" s="92">
        <f>SUM(AV99:AV100)</f>
        <v>168.595289361491</v>
      </c>
      <c r="AW101" s="92">
        <f>SUM(AW99:AW100)</f>
        <v>175.339100935950</v>
      </c>
      <c r="AX101" s="92">
        <f>SUM(AX99:AX100)</f>
        <v>182.352664973389</v>
      </c>
      <c r="AY101" s="92">
        <f>SUM(AY99:AY100)</f>
        <v>189.646771572325</v>
      </c>
      <c r="AZ101" s="92">
        <f>SUM(AZ99:AZ100)</f>
        <v>197.232642435217</v>
      </c>
      <c r="BA101" s="92">
        <f>SUM(BA99:BA100)</f>
        <v>205.121948132627</v>
      </c>
      <c r="BB101" s="93"/>
      <c r="BC101" t="s" s="124">
        <v>83</v>
      </c>
      <c r="BD101" s="73">
        <f>SUM(D101:BB101)</f>
        <v>4530.971461486290</v>
      </c>
      <c r="BE101" s="6"/>
      <c r="BF101" s="63"/>
    </row>
    <row r="102" ht="15.85" customHeight="1">
      <c r="A102" s="49"/>
      <c r="B102" s="53"/>
      <c r="C102" s="6"/>
      <c r="D102" s="96"/>
      <c r="E102" s="6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3"/>
    </row>
    <row r="103" ht="15.35" customHeight="1">
      <c r="A103" s="49"/>
      <c r="B103" s="59"/>
      <c r="C103" s="6"/>
      <c r="D103" s="89"/>
      <c r="E103" s="6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3"/>
    </row>
    <row r="104" ht="15.35" customHeight="1">
      <c r="A104" s="49"/>
      <c r="B104" s="59"/>
      <c r="C104" t="s" s="97">
        <v>84</v>
      </c>
      <c r="D104" s="30">
        <v>-70</v>
      </c>
      <c r="E104" s="30">
        <v>-146</v>
      </c>
      <c r="F104" s="30">
        <v>0</v>
      </c>
      <c r="G104" s="30">
        <v>0</v>
      </c>
      <c r="H104" s="30">
        <v>0</v>
      </c>
      <c r="I104" s="30"/>
      <c r="J104" s="30"/>
      <c r="K104" s="30"/>
      <c r="L104" s="30"/>
      <c r="M104" s="30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3"/>
    </row>
    <row r="105" ht="15.35" customHeight="1">
      <c r="A105" s="49"/>
      <c r="B105" s="98">
        <v>0.7</v>
      </c>
      <c r="C105" t="s" s="99">
        <v>73</v>
      </c>
      <c r="D105" s="100">
        <f>$B105*D$44</f>
        <v>-49</v>
      </c>
      <c r="E105" s="100">
        <f>$B105*E$44</f>
        <v>-102.2</v>
      </c>
      <c r="F105" s="100">
        <f>$B105*F$44</f>
        <v>0</v>
      </c>
      <c r="G105" s="100">
        <f>$B105*G$44</f>
        <v>0</v>
      </c>
      <c r="H105" s="100">
        <f>$B105*H$44</f>
        <v>0</v>
      </c>
      <c r="I105" s="30"/>
      <c r="J105" s="30"/>
      <c r="K105" s="30"/>
      <c r="L105" s="30"/>
      <c r="M105" s="30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3"/>
    </row>
    <row r="106" ht="15.35" customHeight="1">
      <c r="A106" s="49"/>
      <c r="B106" s="98">
        <v>0.3</v>
      </c>
      <c r="C106" t="s" s="99">
        <v>85</v>
      </c>
      <c r="D106" s="100">
        <f>$B106*D$44</f>
        <v>-21</v>
      </c>
      <c r="E106" s="100">
        <f>$B106*E$44</f>
        <v>-43.8</v>
      </c>
      <c r="F106" s="100">
        <f>$B106*F$44</f>
        <v>0</v>
      </c>
      <c r="G106" s="100">
        <f>$B106*G$44</f>
        <v>0</v>
      </c>
      <c r="H106" s="100">
        <f>$B106*H$44</f>
        <v>0</v>
      </c>
      <c r="I106" s="30"/>
      <c r="J106" s="30"/>
      <c r="K106" s="30"/>
      <c r="L106" s="30"/>
      <c r="M106" s="30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3"/>
    </row>
    <row r="107" ht="15.35" customHeight="1">
      <c r="A107" s="49"/>
      <c r="B107" t="s" s="101">
        <v>86</v>
      </c>
      <c r="C107" s="102">
        <f>SUM(D104:H104)</f>
        <v>-216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3"/>
    </row>
    <row r="108" ht="15.35" customHeight="1">
      <c r="A108" s="49"/>
      <c r="B108" s="59"/>
      <c r="C108" s="6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3"/>
    </row>
    <row r="109" ht="15.35" customHeight="1">
      <c r="A109" s="49"/>
      <c r="B109" s="59"/>
      <c r="C109" t="s" s="103">
        <v>87</v>
      </c>
      <c r="D109" s="30">
        <f>D96</f>
        <v>-76.59999999999999</v>
      </c>
      <c r="E109" s="30">
        <f>E96</f>
        <v>-152.864</v>
      </c>
      <c r="F109" s="30">
        <f>F96</f>
        <v>35.96087595</v>
      </c>
      <c r="G109" s="30">
        <f>G96</f>
        <v>49.5264212272</v>
      </c>
      <c r="H109" s="30">
        <f>H96</f>
        <v>64.091157104320</v>
      </c>
      <c r="I109" s="30">
        <f>I96</f>
        <v>67.36769362649279</v>
      </c>
      <c r="J109" s="30">
        <f>J96</f>
        <v>70.7752916199522</v>
      </c>
      <c r="K109" s="30">
        <f>K96</f>
        <v>74.31919353315121</v>
      </c>
      <c r="L109" s="30">
        <f>L96</f>
        <v>78.00485152287661</v>
      </c>
      <c r="M109" s="30">
        <f>M96</f>
        <v>81.8379358321917</v>
      </c>
      <c r="N109" s="30">
        <f>N96</f>
        <v>85.8243435138788</v>
      </c>
      <c r="O109" s="30">
        <f>O96</f>
        <v>89.9702075028347</v>
      </c>
      <c r="P109" s="30">
        <f>P96</f>
        <v>94.2819060513482</v>
      </c>
      <c r="Q109" s="30">
        <f>Q96</f>
        <v>98.7660725418022</v>
      </c>
      <c r="R109" s="30">
        <f>R96</f>
        <v>103.429605691873</v>
      </c>
      <c r="S109" s="30">
        <f>S96</f>
        <v>108.279680167949</v>
      </c>
      <c r="T109" s="30">
        <f>T96</f>
        <v>113.323757623066</v>
      </c>
      <c r="U109" s="30">
        <f>U96</f>
        <v>136.391854386390</v>
      </c>
      <c r="V109" s="30">
        <f>V96</f>
        <v>141.847528561844</v>
      </c>
      <c r="W109" s="30">
        <f>W96</f>
        <v>147.521429704319</v>
      </c>
      <c r="X109" s="30">
        <f>X96</f>
        <v>153.422286892491</v>
      </c>
      <c r="Y109" s="30">
        <f>Y96</f>
        <v>159.559178368191</v>
      </c>
      <c r="Z109" s="30">
        <f>Z96</f>
        <v>165.941545502918</v>
      </c>
      <c r="AA109" s="30">
        <f>AA96</f>
        <v>172.579207323035</v>
      </c>
      <c r="AB109" s="30">
        <f>AB96</f>
        <v>179.482375615957</v>
      </c>
      <c r="AC109" s="30">
        <f>AC96</f>
        <v>186.661670640597</v>
      </c>
      <c r="AD109" s="30">
        <f>AD96</f>
        <v>194.128137466221</v>
      </c>
      <c r="AE109" s="30">
        <f>AE96</f>
        <v>201.893262964869</v>
      </c>
      <c r="AF109" s="30">
        <f>AF96</f>
        <v>209.968993483464</v>
      </c>
      <c r="AG109" s="30">
        <f>AG96</f>
        <v>218.367753222804</v>
      </c>
      <c r="AH109" s="30">
        <f>AH96</f>
        <v>227.102463351715</v>
      </c>
      <c r="AI109" s="30">
        <f>AI96</f>
        <v>236.186561885783</v>
      </c>
      <c r="AJ109" s="30">
        <f>AJ96</f>
        <v>245.634024361215</v>
      </c>
      <c r="AK109" s="30">
        <f>AK96</f>
        <v>255.459385335663</v>
      </c>
      <c r="AL109" s="30">
        <f>AL96</f>
        <v>265.677760749088</v>
      </c>
      <c r="AM109" s="30">
        <f>AM96</f>
        <v>276.304871179050</v>
      </c>
      <c r="AN109" s="30">
        <f>AN96</f>
        <v>287.357066026213</v>
      </c>
      <c r="AO109" s="30">
        <f>AO96</f>
        <v>298.851348667262</v>
      </c>
      <c r="AP109" s="30">
        <f>AP96</f>
        <v>310.805402613950</v>
      </c>
      <c r="AQ109" s="30">
        <f>AQ96</f>
        <v>323.237618718508</v>
      </c>
      <c r="AR109" s="30">
        <f>AR96</f>
        <v>336.167123467248</v>
      </c>
      <c r="AS109" s="30">
        <f>AS96</f>
        <v>349.613808405939</v>
      </c>
      <c r="AT109" s="30">
        <f>AT96</f>
        <v>363.598360742178</v>
      </c>
      <c r="AU109" s="30">
        <f>AU96</f>
        <v>378.142295171866</v>
      </c>
      <c r="AV109" s="30">
        <f>AV96</f>
        <v>393.267986978739</v>
      </c>
      <c r="AW109" s="30">
        <f>AW96</f>
        <v>408.998706457889</v>
      </c>
      <c r="AX109" s="30">
        <f>AX96</f>
        <v>425.358654716203</v>
      </c>
      <c r="AY109" s="30">
        <f>AY96</f>
        <v>442.373000904851</v>
      </c>
      <c r="AZ109" s="30">
        <f>AZ96</f>
        <v>460.067920941047</v>
      </c>
      <c r="BA109" s="30">
        <f>BA96</f>
        <v>478.470637778687</v>
      </c>
      <c r="BB109" s="30"/>
      <c r="BC109" s="30"/>
      <c r="BD109" s="32"/>
      <c r="BE109" s="104"/>
      <c r="BF109" s="63"/>
    </row>
    <row r="110" ht="15.35" customHeight="1">
      <c r="A110" s="49"/>
      <c r="B110" s="59"/>
      <c r="C110" t="s" s="105">
        <v>88</v>
      </c>
      <c r="D110" s="32">
        <f>D109</f>
        <v>-76.59999999999999</v>
      </c>
      <c r="E110" s="32">
        <f>E109+D110</f>
        <v>-229.464</v>
      </c>
      <c r="F110" s="32">
        <f>F109+E110</f>
        <v>-193.50312405</v>
      </c>
      <c r="G110" s="32">
        <f>G109+F110</f>
        <v>-143.9767028228</v>
      </c>
      <c r="H110" s="32">
        <f>H109+G110</f>
        <v>-79.885545718480</v>
      </c>
      <c r="I110" s="32">
        <f>I109+H110</f>
        <v>-12.5178520919872</v>
      </c>
      <c r="J110" s="32">
        <f>J109+I110</f>
        <v>58.257439527965</v>
      </c>
      <c r="K110" s="32">
        <f>K109+J110</f>
        <v>132.576633061116</v>
      </c>
      <c r="L110" s="32">
        <f>L109+K110</f>
        <v>210.581484583993</v>
      </c>
      <c r="M110" s="32">
        <f>M109+L110</f>
        <v>292.419420416185</v>
      </c>
      <c r="N110" s="32">
        <f>N109+M110</f>
        <v>378.243763930064</v>
      </c>
      <c r="O110" s="32">
        <f>O109+N110</f>
        <v>468.213971432899</v>
      </c>
      <c r="P110" s="32">
        <f>P109+O110</f>
        <v>562.495877484247</v>
      </c>
      <c r="Q110" s="32">
        <f>Q109+P110</f>
        <v>661.261950026049</v>
      </c>
      <c r="R110" s="32">
        <f>R109+Q110</f>
        <v>764.691555717922</v>
      </c>
      <c r="S110" s="32">
        <f>S109+R110</f>
        <v>872.971235885871</v>
      </c>
      <c r="T110" s="32">
        <f>T109+S110</f>
        <v>986.294993508937</v>
      </c>
      <c r="U110" s="32">
        <f>U109+T110</f>
        <v>1122.686847895330</v>
      </c>
      <c r="V110" s="32">
        <f>V109+U110</f>
        <v>1264.534376457170</v>
      </c>
      <c r="W110" s="32">
        <f>W109+V110</f>
        <v>1412.055806161490</v>
      </c>
      <c r="X110" s="32">
        <f>X109+W110</f>
        <v>1565.478093053980</v>
      </c>
      <c r="Y110" s="32">
        <f>Y109+X110</f>
        <v>1725.037271422170</v>
      </c>
      <c r="Z110" s="32">
        <f>Z109+Y110</f>
        <v>1890.978816925090</v>
      </c>
      <c r="AA110" s="32">
        <f>AA109+Z110</f>
        <v>2063.558024248130</v>
      </c>
      <c r="AB110" s="32">
        <f>AB109+AA110</f>
        <v>2243.040399864090</v>
      </c>
      <c r="AC110" s="32">
        <f>AC109+AB110</f>
        <v>2429.702070504690</v>
      </c>
      <c r="AD110" s="32">
        <f>AD109+AC110</f>
        <v>2623.830207970910</v>
      </c>
      <c r="AE110" s="32">
        <f>AE109+AD110</f>
        <v>2825.723470935780</v>
      </c>
      <c r="AF110" s="32">
        <f>AF109+AE110</f>
        <v>3035.692464419240</v>
      </c>
      <c r="AG110" s="32">
        <f>AG109+AF110</f>
        <v>3254.060217642040</v>
      </c>
      <c r="AH110" s="32">
        <f>AH109+AG110</f>
        <v>3481.162680993760</v>
      </c>
      <c r="AI110" s="32">
        <f>AI109+AH110</f>
        <v>3717.349242879540</v>
      </c>
      <c r="AJ110" s="32">
        <f>AJ109+AI110</f>
        <v>3962.983267240760</v>
      </c>
      <c r="AK110" s="32">
        <f>AK109+AJ110</f>
        <v>4218.442652576420</v>
      </c>
      <c r="AL110" s="32">
        <f>AL109+AK110</f>
        <v>4484.120413325510</v>
      </c>
      <c r="AM110" s="32">
        <f>AM109+AL110</f>
        <v>4760.425284504560</v>
      </c>
      <c r="AN110" s="32">
        <f>AN109+AM110</f>
        <v>5047.782350530770</v>
      </c>
      <c r="AO110" s="32">
        <f>AO109+AN110</f>
        <v>5346.633699198030</v>
      </c>
      <c r="AP110" s="32">
        <f>AP109+AO110</f>
        <v>5657.439101811980</v>
      </c>
      <c r="AQ110" s="32">
        <f>AQ109+AP110</f>
        <v>5980.676720530490</v>
      </c>
      <c r="AR110" s="32">
        <f>AR109+AQ110</f>
        <v>6316.843843997740</v>
      </c>
      <c r="AS110" s="32">
        <f>AS109+AR110</f>
        <v>6666.457652403680</v>
      </c>
      <c r="AT110" s="32">
        <f>AT109+AS110</f>
        <v>7030.056013145860</v>
      </c>
      <c r="AU110" s="32">
        <f>AU109+AT110</f>
        <v>7408.198308317730</v>
      </c>
      <c r="AV110" s="32">
        <f>AV109+AU110</f>
        <v>7801.466295296470</v>
      </c>
      <c r="AW110" s="32">
        <f>AW109+AV110</f>
        <v>8210.465001754361</v>
      </c>
      <c r="AX110" s="32">
        <f>AX109+AW110</f>
        <v>8635.823656470560</v>
      </c>
      <c r="AY110" s="32">
        <f>AY109+AX110</f>
        <v>9078.196657375411</v>
      </c>
      <c r="AZ110" s="32">
        <f>AZ109+AY110</f>
        <v>9538.264578316461</v>
      </c>
      <c r="BA110" s="32">
        <f>BA109+AZ110</f>
        <v>10016.7352160951</v>
      </c>
      <c r="BB110" s="32"/>
      <c r="BC110" s="32"/>
      <c r="BD110" s="32"/>
      <c r="BE110" s="6"/>
      <c r="BF110" s="63"/>
    </row>
    <row r="111" ht="15.35" customHeight="1">
      <c r="A111" s="49"/>
      <c r="B111" s="59"/>
      <c r="C111" s="6"/>
      <c r="D111" s="106">
        <f>IF(D110&lt;0,1,0)</f>
        <v>1</v>
      </c>
      <c r="E111" s="106">
        <f>IF(E110&lt;0,1,0)</f>
        <v>1</v>
      </c>
      <c r="F111" s="106">
        <f>IF(F110&lt;0,1,0)</f>
        <v>1</v>
      </c>
      <c r="G111" s="106">
        <f>IF(G110&lt;0,1,0)</f>
        <v>1</v>
      </c>
      <c r="H111" s="106">
        <f>IF(H110&lt;0,1,0)</f>
        <v>1</v>
      </c>
      <c r="I111" s="106">
        <f>IF(I110&lt;0,1,0)</f>
        <v>1</v>
      </c>
      <c r="J111" s="106">
        <f>IF(J110&lt;0,1,0)</f>
        <v>0</v>
      </c>
      <c r="K111" s="106">
        <f>IF(K110&lt;0,1,0)</f>
        <v>0</v>
      </c>
      <c r="L111" s="106">
        <f>IF(L110&lt;0,1,0)</f>
        <v>0</v>
      </c>
      <c r="M111" s="106">
        <f>IF(M110&lt;0,1,0)</f>
        <v>0</v>
      </c>
      <c r="N111" s="106">
        <f>IF(N110&lt;0,1,0)</f>
        <v>0</v>
      </c>
      <c r="O111" s="106">
        <f>IF(O110&lt;0,1,0)</f>
        <v>0</v>
      </c>
      <c r="P111" s="106">
        <f>IF(P110&lt;0,1,0)</f>
        <v>0</v>
      </c>
      <c r="Q111" s="106">
        <f>IF(Q110&lt;0,1,0)</f>
        <v>0</v>
      </c>
      <c r="R111" s="106">
        <f>IF(R110&lt;0,1,0)</f>
        <v>0</v>
      </c>
      <c r="S111" s="106">
        <f>IF(S110&lt;0,1,0)</f>
        <v>0</v>
      </c>
      <c r="T111" s="106">
        <f>IF(T110&lt;0,1,0)</f>
        <v>0</v>
      </c>
      <c r="U111" s="106">
        <f>IF(U110&lt;0,1,0)</f>
        <v>0</v>
      </c>
      <c r="V111" s="106">
        <f>IF(V110&lt;0,1,0)</f>
        <v>0</v>
      </c>
      <c r="W111" s="106">
        <f>IF(W110&lt;0,1,0)</f>
        <v>0</v>
      </c>
      <c r="X111" s="106">
        <f>IF(X110&lt;0,1,0)</f>
        <v>0</v>
      </c>
      <c r="Y111" s="106">
        <f>IF(Y110&lt;0,1,0)</f>
        <v>0</v>
      </c>
      <c r="Z111" s="106">
        <f>IF(Z110&lt;0,1,0)</f>
        <v>0</v>
      </c>
      <c r="AA111" s="106">
        <f>IF(AA110&lt;0,1,0)</f>
        <v>0</v>
      </c>
      <c r="AB111" s="106">
        <f>IF(AB110&lt;0,1,0)</f>
        <v>0</v>
      </c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3"/>
    </row>
    <row r="112" ht="15.35" customHeight="1">
      <c r="A112" s="49"/>
      <c r="B112" s="59"/>
      <c r="C112" s="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3"/>
    </row>
    <row r="113" ht="15.35" customHeight="1">
      <c r="A113" s="49"/>
      <c r="B113" s="59"/>
      <c r="C113" t="s" s="108">
        <v>29</v>
      </c>
      <c r="D113" s="109">
        <f>NPV(D115,D109:BA109)</f>
        <v>640.224407205330</v>
      </c>
      <c r="E113" s="6"/>
      <c r="F113" t="s" s="110">
        <v>89</v>
      </c>
      <c r="G113" s="111">
        <f>G53</f>
        <v>176</v>
      </c>
      <c r="H113" t="s" s="105">
        <v>90</v>
      </c>
      <c r="I113" s="112"/>
      <c r="J113" t="s" s="113">
        <v>91</v>
      </c>
      <c r="K113" s="114">
        <f>K53</f>
        <v>91.33384313000001</v>
      </c>
      <c r="L113" t="s" s="105">
        <v>90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3"/>
    </row>
    <row r="114" ht="15.35" customHeight="1">
      <c r="A114" s="49"/>
      <c r="B114" s="59"/>
      <c r="C114" t="s" s="108">
        <v>30</v>
      </c>
      <c r="D114" s="115">
        <f>IRR(D109:BA109)</f>
        <v>0.262787578180509</v>
      </c>
      <c r="E114" s="6"/>
      <c r="F114" t="s" s="110">
        <v>92</v>
      </c>
      <c r="G114" s="111">
        <f>G54</f>
        <v>0.06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3"/>
    </row>
    <row r="115" ht="15.35" customHeight="1">
      <c r="A115" s="49"/>
      <c r="B115" s="59"/>
      <c r="C115" t="s" s="108">
        <v>31</v>
      </c>
      <c r="D115" s="115">
        <v>0.1</v>
      </c>
      <c r="E115" s="6"/>
      <c r="F115" t="s" s="110">
        <v>93</v>
      </c>
      <c r="G115" s="111">
        <f>G55</f>
        <v>15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3"/>
    </row>
    <row r="116" ht="15.35" customHeight="1">
      <c r="A116" s="49"/>
      <c r="B116" s="59"/>
      <c r="C116" s="118"/>
      <c r="D116" s="109"/>
      <c r="E116" s="6"/>
      <c r="F116" t="s" s="110">
        <v>94</v>
      </c>
      <c r="G116" s="111">
        <f>G56</f>
        <v>2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3"/>
    </row>
    <row r="117" ht="15.35" customHeight="1">
      <c r="A117" s="49"/>
      <c r="B117" s="59"/>
      <c r="C117" t="s" s="108">
        <v>32</v>
      </c>
      <c r="D117" s="109">
        <f>NPV(D115,D101:BA101)</f>
        <v>426.497370977803</v>
      </c>
      <c r="E117" s="6"/>
      <c r="F117" s="119"/>
      <c r="G117" s="11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3"/>
    </row>
    <row r="118" ht="15.35" customHeight="1">
      <c r="A118" s="49"/>
      <c r="B118" s="59"/>
      <c r="C118" s="118"/>
      <c r="D118" s="115"/>
      <c r="E118" s="6"/>
      <c r="F118" s="119"/>
      <c r="G118" s="11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3"/>
    </row>
    <row r="119" ht="17" customHeight="1">
      <c r="A119" s="125"/>
      <c r="B119" s="68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1"/>
    </row>
  </sheetData>
  <mergeCells count="6">
    <mergeCell ref="B2:BF2"/>
    <mergeCell ref="B14:B37"/>
    <mergeCell ref="B39:B41"/>
    <mergeCell ref="B62:BF62"/>
    <mergeCell ref="B74:B97"/>
    <mergeCell ref="B99:B101"/>
  </mergeCells>
  <conditionalFormatting sqref="D7 D42 D53 K53 D56:D57 D67 D102 D113 K113 D116:D117">
    <cfRule type="cellIs" dxfId="3" priority="1" operator="lessThan" stopIfTrue="1">
      <formula>0</formula>
    </cfRule>
  </conditionalFormatting>
  <conditionalFormatting sqref="D50:BD50 D110:BD110">
    <cfRule type="cellIs" dxfId="4" priority="1" operator="lessThan" stopIfTrue="1">
      <formula>0</formula>
    </cfRule>
  </conditionalFormatting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AJ187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127" customWidth="1"/>
    <col min="2" max="2" width="6.85156" style="127" customWidth="1"/>
    <col min="3" max="3" width="21.3516" style="127" customWidth="1"/>
    <col min="4" max="4" width="13.6719" style="127" customWidth="1"/>
    <col min="5" max="5" width="16.1719" style="127" customWidth="1"/>
    <col min="6" max="6" width="16.6719" style="127" customWidth="1"/>
    <col min="7" max="7" width="17.3516" style="127" customWidth="1"/>
    <col min="8" max="8" width="13.3516" style="127" customWidth="1"/>
    <col min="9" max="9" width="6.85156" style="127" customWidth="1"/>
    <col min="10" max="10" width="13" style="127" customWidth="1"/>
    <col min="11" max="13" width="12.5" style="127" customWidth="1"/>
    <col min="14" max="36" width="14" style="127" customWidth="1"/>
    <col min="37" max="16384" width="10.8516" style="127" customWidth="1"/>
  </cols>
  <sheetData>
    <row r="1" ht="17" customHeight="1">
      <c r="A1" s="2"/>
      <c r="B1" s="128"/>
      <c r="C1" s="128"/>
      <c r="D1" s="128"/>
      <c r="E1" s="128"/>
      <c r="F1" s="128"/>
      <c r="G1" s="128"/>
      <c r="H1" s="128"/>
      <c r="I1" s="12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ht="15.85" customHeight="1">
      <c r="A2" s="129"/>
      <c r="B2" s="130"/>
      <c r="C2" s="131"/>
      <c r="D2" s="131"/>
      <c r="E2" s="131"/>
      <c r="F2" s="132"/>
      <c r="G2" s="131"/>
      <c r="H2" s="131"/>
      <c r="I2" s="133"/>
      <c r="J2" s="134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ht="15.35" customHeight="1">
      <c r="A3" s="129"/>
      <c r="B3" s="134"/>
      <c r="C3" s="6"/>
      <c r="D3" s="135"/>
      <c r="E3" s="6"/>
      <c r="F3" s="135"/>
      <c r="G3" s="6"/>
      <c r="H3" s="136">
        <v>191288</v>
      </c>
      <c r="I3" s="137"/>
      <c r="J3" s="134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</row>
    <row r="4" ht="52" customHeight="1">
      <c r="A4" s="129"/>
      <c r="B4" s="134"/>
      <c r="C4" s="6"/>
      <c r="D4" t="s" s="138">
        <v>123</v>
      </c>
      <c r="E4" t="s" s="138">
        <v>124</v>
      </c>
      <c r="F4" t="s" s="138">
        <v>125</v>
      </c>
      <c r="G4" t="s" s="138">
        <v>126</v>
      </c>
      <c r="H4" t="s" s="138">
        <v>127</v>
      </c>
      <c r="I4" s="139"/>
      <c r="J4" s="13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</row>
    <row r="5" ht="15.35" customHeight="1">
      <c r="A5" s="129"/>
      <c r="B5" s="134"/>
      <c r="C5" t="s" s="105">
        <v>128</v>
      </c>
      <c r="D5" s="65">
        <v>55921.05</v>
      </c>
      <c r="E5" s="65">
        <v>223684.2</v>
      </c>
      <c r="F5" s="65">
        <v>83444.255</v>
      </c>
      <c r="G5" s="65">
        <v>307128.455</v>
      </c>
      <c r="H5" s="65">
        <f>(G5/12)/$H$3</f>
        <v>0.133798450068309</v>
      </c>
      <c r="I5" s="140"/>
      <c r="J5" s="134"/>
      <c r="K5" t="s" s="141">
        <v>129</v>
      </c>
      <c r="L5" t="s" s="141">
        <v>130</v>
      </c>
      <c r="M5" t="s" s="141">
        <v>131</v>
      </c>
      <c r="N5" t="s" s="141">
        <v>132</v>
      </c>
      <c r="O5" t="s" s="141">
        <v>133</v>
      </c>
      <c r="P5" t="s" s="141">
        <v>134</v>
      </c>
      <c r="Q5" t="s" s="141">
        <v>135</v>
      </c>
      <c r="R5" t="s" s="141">
        <v>136</v>
      </c>
      <c r="S5" t="s" s="141">
        <v>137</v>
      </c>
      <c r="T5" t="s" s="141">
        <v>138</v>
      </c>
      <c r="U5" t="s" s="141">
        <v>139</v>
      </c>
      <c r="V5" t="s" s="141">
        <v>140</v>
      </c>
      <c r="W5" t="s" s="141">
        <v>141</v>
      </c>
      <c r="X5" t="s" s="141">
        <v>142</v>
      </c>
      <c r="Y5" t="s" s="141">
        <v>143</v>
      </c>
      <c r="Z5" t="s" s="141">
        <v>144</v>
      </c>
      <c r="AA5" t="s" s="141">
        <v>145</v>
      </c>
      <c r="AB5" t="s" s="141">
        <v>146</v>
      </c>
      <c r="AC5" t="s" s="141">
        <v>147</v>
      </c>
      <c r="AD5" t="s" s="141">
        <v>148</v>
      </c>
      <c r="AE5" t="s" s="141">
        <v>149</v>
      </c>
      <c r="AF5" t="s" s="141">
        <v>150</v>
      </c>
      <c r="AG5" t="s" s="141">
        <v>151</v>
      </c>
      <c r="AH5" t="s" s="141">
        <v>152</v>
      </c>
      <c r="AI5" t="s" s="141">
        <v>153</v>
      </c>
      <c r="AJ5" t="s" s="142">
        <v>154</v>
      </c>
    </row>
    <row r="6" ht="15.35" customHeight="1">
      <c r="A6" s="129"/>
      <c r="B6" s="134"/>
      <c r="C6" t="s" s="105">
        <v>155</v>
      </c>
      <c r="D6" s="65">
        <v>52355.04</v>
      </c>
      <c r="E6" s="65">
        <v>628260.48</v>
      </c>
      <c r="F6" s="65">
        <v>130732.575</v>
      </c>
      <c r="G6" s="65">
        <v>758993.0550000001</v>
      </c>
      <c r="H6" s="65">
        <f>(G6/12)/$H$3</f>
        <v>0.330650230281042</v>
      </c>
      <c r="I6" s="140"/>
      <c r="J6" s="134"/>
      <c r="K6" s="32">
        <v>307128.455</v>
      </c>
      <c r="L6" s="32">
        <v>758993.0550000001</v>
      </c>
      <c r="M6" s="32">
        <v>914164.6424</v>
      </c>
      <c r="N6" s="32">
        <v>1373613.3739</v>
      </c>
      <c r="O6" s="32">
        <v>1564529.69592</v>
      </c>
      <c r="P6" s="32">
        <v>1825438.50118125</v>
      </c>
      <c r="Q6" s="32">
        <v>1899123.16012031</v>
      </c>
      <c r="R6" s="32">
        <v>1975677.43103913</v>
      </c>
      <c r="S6" s="32">
        <v>1994949.67010633</v>
      </c>
      <c r="T6" s="32">
        <v>2083898.98122253</v>
      </c>
      <c r="U6" s="32">
        <v>2176842.23987419</v>
      </c>
      <c r="V6" s="32">
        <v>2273960.08611124</v>
      </c>
      <c r="W6" s="32">
        <v>2375441.40375837</v>
      </c>
      <c r="X6" s="32">
        <v>2481483.69166819</v>
      </c>
      <c r="Y6" s="32">
        <v>2592293.44079783</v>
      </c>
      <c r="Z6" s="32">
        <v>2671805.02673871</v>
      </c>
      <c r="AA6" s="32">
        <v>2754240.02919856</v>
      </c>
      <c r="AB6" s="32">
        <v>2839722.51343497</v>
      </c>
      <c r="AC6" s="32">
        <v>2928382.30724152</v>
      </c>
      <c r="AD6" s="32">
        <v>3020355.24182922</v>
      </c>
      <c r="AE6" s="32">
        <v>3115783.44726005</v>
      </c>
      <c r="AF6" s="32">
        <v>3214815.68662254</v>
      </c>
      <c r="AG6" s="32">
        <v>3317607.63743015</v>
      </c>
      <c r="AH6" s="32">
        <v>3424322.26462415</v>
      </c>
      <c r="AI6" s="32">
        <v>3535130.14261961</v>
      </c>
      <c r="AJ6" s="143">
        <v>2433473.16085767</v>
      </c>
    </row>
    <row r="7" ht="15.35" customHeight="1">
      <c r="A7" s="129"/>
      <c r="B7" s="134"/>
      <c r="C7" t="s" s="105">
        <v>156</v>
      </c>
      <c r="D7" s="65">
        <v>41580.38325</v>
      </c>
      <c r="E7" s="65">
        <v>498964.599</v>
      </c>
      <c r="F7" s="65">
        <v>415200.0434</v>
      </c>
      <c r="G7" s="65">
        <v>914164.6424</v>
      </c>
      <c r="H7" s="65">
        <f>(G7/12)/$H$3</f>
        <v>0.398249690867523</v>
      </c>
      <c r="I7" s="140"/>
      <c r="J7" s="13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</row>
    <row r="8" ht="15.35" customHeight="1">
      <c r="A8" s="129"/>
      <c r="B8" s="134"/>
      <c r="C8" t="s" s="105">
        <v>157</v>
      </c>
      <c r="D8" s="65">
        <v>55935.7160375</v>
      </c>
      <c r="E8" s="65">
        <v>671228.59245</v>
      </c>
      <c r="F8" s="65">
        <v>702384.78145</v>
      </c>
      <c r="G8" s="65">
        <v>1373613.3739</v>
      </c>
      <c r="H8" s="65">
        <f>(G8/12)/$H$3</f>
        <v>0.598405447065855</v>
      </c>
      <c r="I8" s="140"/>
      <c r="J8" s="13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</row>
    <row r="9" ht="15.35" customHeight="1">
      <c r="A9" s="129"/>
      <c r="B9" s="134"/>
      <c r="C9" t="s" s="105">
        <v>158</v>
      </c>
      <c r="D9" s="65">
        <v>53750.96239</v>
      </c>
      <c r="E9" s="65">
        <v>645011.54868</v>
      </c>
      <c r="F9" s="65">
        <v>919518.14724</v>
      </c>
      <c r="G9" s="65">
        <v>1564529.69592</v>
      </c>
      <c r="H9" s="65">
        <f>(G9/12)/$H$3</f>
        <v>0.681576861381791</v>
      </c>
      <c r="I9" s="140"/>
      <c r="J9" s="13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</row>
    <row r="10" ht="15.35" customHeight="1">
      <c r="A10" s="129"/>
      <c r="B10" s="134"/>
      <c r="C10" t="s" s="105">
        <v>159</v>
      </c>
      <c r="D10" s="65">
        <v>52911.1036026563</v>
      </c>
      <c r="E10" s="65">
        <v>634933.243231875</v>
      </c>
      <c r="F10" s="65">
        <v>1190505.25794938</v>
      </c>
      <c r="G10" s="65">
        <v>1825438.50118125</v>
      </c>
      <c r="H10" s="65">
        <f>(G10/12)/$H$3</f>
        <v>0.795240031253594</v>
      </c>
      <c r="I10" s="140"/>
      <c r="J10" s="13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</row>
    <row r="11" ht="15.35" customHeight="1">
      <c r="A11" s="129"/>
      <c r="B11" s="134"/>
      <c r="C11" t="s" s="105">
        <v>160</v>
      </c>
      <c r="D11" s="65">
        <v>55556.6587827891</v>
      </c>
      <c r="E11" s="65">
        <v>666679.905393469</v>
      </c>
      <c r="F11" s="65">
        <v>1232443.25472684</v>
      </c>
      <c r="G11" s="65">
        <v>1899123.16012031</v>
      </c>
      <c r="H11" s="65">
        <f>(G11/12)/$H$3</f>
        <v>0.827340258371456</v>
      </c>
      <c r="I11" s="140"/>
      <c r="J11" s="13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"/>
    </row>
    <row r="12" ht="15.35" customHeight="1">
      <c r="A12" s="129"/>
      <c r="B12" s="134"/>
      <c r="C12" t="s" s="105">
        <v>161</v>
      </c>
      <c r="D12" s="65">
        <v>58334.4917219285</v>
      </c>
      <c r="E12" s="65">
        <v>700013.900663142</v>
      </c>
      <c r="F12" s="65">
        <v>1275663.53037599</v>
      </c>
      <c r="G12" s="65">
        <v>1975677.43103913</v>
      </c>
      <c r="H12" s="65">
        <f>(G12/12)/$H$3</f>
        <v>0.860690612688342</v>
      </c>
      <c r="I12" s="140"/>
      <c r="J12" s="13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</row>
    <row r="13" ht="15.35" customHeight="1">
      <c r="A13" s="129"/>
      <c r="B13" s="134"/>
      <c r="C13" t="s" s="105">
        <v>162</v>
      </c>
      <c r="D13" s="65">
        <v>59209.5090977575</v>
      </c>
      <c r="E13" s="65">
        <v>710514.10917309</v>
      </c>
      <c r="F13" s="65">
        <v>1284435.56093324</v>
      </c>
      <c r="G13" s="65">
        <v>1994949.67010633</v>
      </c>
      <c r="H13" s="65">
        <f>(G13/12)/$H$3</f>
        <v>0.869086434288581</v>
      </c>
      <c r="I13" s="140"/>
      <c r="J13" s="134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/>
    </row>
    <row r="14" ht="15.35" customHeight="1">
      <c r="A14" s="129"/>
      <c r="B14" s="134"/>
      <c r="C14" t="s" s="105">
        <v>163</v>
      </c>
      <c r="D14" s="65">
        <v>62169.9845526453</v>
      </c>
      <c r="E14" s="65">
        <v>746039.8146317441</v>
      </c>
      <c r="F14" s="65">
        <v>1337859.16659078</v>
      </c>
      <c r="G14" s="65">
        <v>2083898.98122253</v>
      </c>
      <c r="H14" s="65">
        <f>(G14/12)/$H$3</f>
        <v>0.907836604675729</v>
      </c>
      <c r="I14" s="140"/>
      <c r="J14" s="13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</row>
    <row r="15" ht="15.35" customHeight="1">
      <c r="A15" s="129"/>
      <c r="B15" s="134"/>
      <c r="C15" t="s" s="105">
        <v>164</v>
      </c>
      <c r="D15" s="65">
        <v>65278.4837802776</v>
      </c>
      <c r="E15" s="65">
        <v>783341.805363331</v>
      </c>
      <c r="F15" s="65">
        <v>1393500.43451086</v>
      </c>
      <c r="G15" s="65">
        <v>2176842.23987419</v>
      </c>
      <c r="H15" s="65">
        <f>(G15/12)/$H$3</f>
        <v>0.948326711500543</v>
      </c>
      <c r="I15" s="140"/>
      <c r="J15" s="13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</row>
    <row r="16" ht="15.35" customHeight="1">
      <c r="A16" s="129"/>
      <c r="B16" s="134"/>
      <c r="C16" t="s" s="105">
        <v>165</v>
      </c>
      <c r="D16" s="65">
        <v>68542.4079692915</v>
      </c>
      <c r="E16" s="65">
        <v>822508.895631498</v>
      </c>
      <c r="F16" s="65">
        <v>1451451.19047975</v>
      </c>
      <c r="G16" s="65">
        <v>2273960.08611124</v>
      </c>
      <c r="H16" s="65">
        <f>(G16/12)/$H$3</f>
        <v>0.990635449388374</v>
      </c>
      <c r="I16" s="140"/>
      <c r="J16" s="13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</row>
    <row r="17" ht="15.35" customHeight="1">
      <c r="A17" s="129"/>
      <c r="B17" s="134"/>
      <c r="C17" t="s" s="105">
        <v>166</v>
      </c>
      <c r="D17" s="65">
        <v>71969.528367756095</v>
      </c>
      <c r="E17" s="65">
        <v>863634.340413073</v>
      </c>
      <c r="F17" s="65">
        <v>1511807.0633453</v>
      </c>
      <c r="G17" s="65">
        <v>2375441.40375837</v>
      </c>
      <c r="H17" s="65">
        <f>(G17/12)/$H$3</f>
        <v>1.03484510430972</v>
      </c>
      <c r="I17" s="140"/>
      <c r="J17" s="134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</row>
    <row r="18" ht="15.35" customHeight="1">
      <c r="A18" s="129"/>
      <c r="B18" s="134"/>
      <c r="C18" t="s" s="105">
        <v>167</v>
      </c>
      <c r="D18" s="65">
        <v>75568.004786143894</v>
      </c>
      <c r="E18" s="65">
        <v>906816.057433726</v>
      </c>
      <c r="F18" s="65">
        <v>1574667.63423447</v>
      </c>
      <c r="G18" s="65">
        <v>2481483.69166819</v>
      </c>
      <c r="H18" s="65">
        <f>(G18/12)/$H$3</f>
        <v>1.08104171531416</v>
      </c>
      <c r="I18" s="140"/>
      <c r="J18" s="13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</row>
    <row r="19" ht="15.35" customHeight="1">
      <c r="A19" s="129"/>
      <c r="B19" s="134"/>
      <c r="C19" t="s" s="105">
        <v>168</v>
      </c>
      <c r="D19" s="65">
        <v>79346.405025451095</v>
      </c>
      <c r="E19" s="65">
        <v>952156.860305413</v>
      </c>
      <c r="F19" s="65">
        <v>1640136.58049242</v>
      </c>
      <c r="G19" s="65">
        <v>2592293.44079783</v>
      </c>
      <c r="H19" s="65">
        <f>(G19/12)/$H$3</f>
        <v>1.12931523880128</v>
      </c>
      <c r="I19" s="140"/>
      <c r="J19" s="13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</row>
    <row r="20" ht="15.35" customHeight="1">
      <c r="A20" s="129"/>
      <c r="B20" s="134"/>
      <c r="C20" t="s" s="105">
        <v>169</v>
      </c>
      <c r="D20" s="65">
        <v>83313.725276723606</v>
      </c>
      <c r="E20" s="65">
        <v>999764.703320684</v>
      </c>
      <c r="F20" s="65">
        <v>1672040.32341803</v>
      </c>
      <c r="G20" s="65">
        <v>2671805.02673871</v>
      </c>
      <c r="H20" s="65">
        <f>(G20/12)/$H$3</f>
        <v>1.16395392755893</v>
      </c>
      <c r="I20" s="140"/>
      <c r="J20" s="13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/>
    </row>
    <row r="21" ht="15.35" customHeight="1">
      <c r="A21" s="129"/>
      <c r="B21" s="134"/>
      <c r="C21" t="s" s="105">
        <v>170</v>
      </c>
      <c r="D21" s="65">
        <v>87479.4115405598</v>
      </c>
      <c r="E21" s="65">
        <v>1049752.93848672</v>
      </c>
      <c r="F21" s="65">
        <v>1704487.09071184</v>
      </c>
      <c r="G21" s="65">
        <v>2754240.02919856</v>
      </c>
      <c r="H21" s="65">
        <f>(G21/12)/$H$3</f>
        <v>1.19986618310199</v>
      </c>
      <c r="I21" s="140"/>
      <c r="J21" s="13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"/>
    </row>
    <row r="22" ht="15.35" customHeight="1">
      <c r="A22" s="129"/>
      <c r="B22" s="134"/>
      <c r="C22" t="s" s="105">
        <v>171</v>
      </c>
      <c r="D22" s="65">
        <v>91853.3821175878</v>
      </c>
      <c r="E22" s="65">
        <v>1102240.58541105</v>
      </c>
      <c r="F22" s="65">
        <v>1737481.92802392</v>
      </c>
      <c r="G22" s="65">
        <v>2839722.51343497</v>
      </c>
      <c r="H22" s="65">
        <f>(G22/12)/$H$3</f>
        <v>1.23710605362724</v>
      </c>
      <c r="I22" s="140"/>
      <c r="J22" s="134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7"/>
    </row>
    <row r="23" ht="15.35" customHeight="1">
      <c r="A23" s="129"/>
      <c r="B23" s="134"/>
      <c r="C23" t="s" s="105">
        <v>172</v>
      </c>
      <c r="D23" s="65">
        <v>96446.051223467206</v>
      </c>
      <c r="E23" s="65">
        <v>1157352.61468161</v>
      </c>
      <c r="F23" s="65">
        <v>1771029.69255991</v>
      </c>
      <c r="G23" s="65">
        <v>2928382.30724152</v>
      </c>
      <c r="H23" s="65">
        <f>(G23/12)/$H$3</f>
        <v>1.27573009774159</v>
      </c>
      <c r="I23" s="140"/>
      <c r="J23" s="13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ht="15.35" customHeight="1">
      <c r="A24" s="129"/>
      <c r="B24" s="134"/>
      <c r="C24" t="s" s="105">
        <v>173</v>
      </c>
      <c r="D24" s="65">
        <v>101268.353784641</v>
      </c>
      <c r="E24" s="65">
        <v>1215220.24541569</v>
      </c>
      <c r="F24" s="65">
        <v>1805134.99641353</v>
      </c>
      <c r="G24" s="65">
        <v>3020355.24182922</v>
      </c>
      <c r="H24" s="65">
        <f>(G24/12)/$H$3</f>
        <v>1.31579748940046</v>
      </c>
      <c r="I24" s="140"/>
      <c r="J24" s="13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</row>
    <row r="25" ht="15.35" customHeight="1">
      <c r="A25" s="129"/>
      <c r="B25" s="134"/>
      <c r="C25" t="s" s="105">
        <v>174</v>
      </c>
      <c r="D25" s="65">
        <v>106331.771473873</v>
      </c>
      <c r="E25" s="65">
        <v>1275981.25768647</v>
      </c>
      <c r="F25" s="65">
        <v>1839802.18957358</v>
      </c>
      <c r="G25" s="65">
        <v>3115783.44726005</v>
      </c>
      <c r="H25" s="65">
        <f>(G25/12)/$H$3</f>
        <v>1.35737014661141</v>
      </c>
      <c r="I25" s="140"/>
      <c r="J25" s="13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/>
    </row>
    <row r="26" ht="15.35" customHeight="1">
      <c r="A26" s="129"/>
      <c r="B26" s="134"/>
      <c r="C26" t="s" s="105">
        <v>175</v>
      </c>
      <c r="D26" s="65">
        <v>111648.360047566</v>
      </c>
      <c r="E26" s="65">
        <v>1339780.32057079</v>
      </c>
      <c r="F26" s="65">
        <v>1875035.36605175</v>
      </c>
      <c r="G26" s="65">
        <v>3214815.68662254</v>
      </c>
      <c r="H26" s="65">
        <f>(G26/12)/$H$3</f>
        <v>1.40051287701552</v>
      </c>
      <c r="I26" s="140"/>
      <c r="J26" s="13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</row>
    <row r="27" ht="15.35" customHeight="1">
      <c r="A27" s="129"/>
      <c r="B27" s="134"/>
      <c r="C27" t="s" s="105">
        <v>176</v>
      </c>
      <c r="D27" s="65">
        <v>117230.778049945</v>
      </c>
      <c r="E27" s="65">
        <v>1406769.33659933</v>
      </c>
      <c r="F27" s="65">
        <v>1910838.30083082</v>
      </c>
      <c r="G27" s="65">
        <v>3317607.63743015</v>
      </c>
      <c r="H27" s="65">
        <f>(G27/12)/$H$3</f>
        <v>1.44529350047666</v>
      </c>
      <c r="I27" s="140"/>
      <c r="J27" s="13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"/>
    </row>
    <row r="28" ht="15.35" customHeight="1">
      <c r="A28" s="129"/>
      <c r="B28" s="134"/>
      <c r="C28" t="s" s="105">
        <v>177</v>
      </c>
      <c r="D28" s="65">
        <v>123092.316952442</v>
      </c>
      <c r="E28" s="65">
        <v>1477107.8034293</v>
      </c>
      <c r="F28" s="65">
        <v>1947214.46119484</v>
      </c>
      <c r="G28" s="65">
        <v>3424322.26462415</v>
      </c>
      <c r="H28" s="65">
        <f>(G28/12)/$H$3</f>
        <v>1.49178301157772</v>
      </c>
      <c r="I28" s="140"/>
      <c r="J28" s="13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</row>
    <row r="29" ht="15.35" customHeight="1">
      <c r="A29" s="129"/>
      <c r="B29" s="134"/>
      <c r="C29" t="s" s="105">
        <v>178</v>
      </c>
      <c r="D29" s="65">
        <v>129246.932800064</v>
      </c>
      <c r="E29" s="65">
        <v>1550963.19360077</v>
      </c>
      <c r="F29" s="65">
        <v>1984166.94901885</v>
      </c>
      <c r="G29" s="65">
        <v>3535130.14261961</v>
      </c>
      <c r="H29" s="65">
        <f>(G29/12)/$H$3</f>
        <v>1.54005571991779</v>
      </c>
      <c r="I29" s="140"/>
      <c r="J29" s="13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7"/>
    </row>
    <row r="30" ht="15.35" customHeight="1">
      <c r="A30" s="129"/>
      <c r="B30" s="134"/>
      <c r="C30" t="s" s="105">
        <v>179</v>
      </c>
      <c r="D30" s="65">
        <v>110012.306982208</v>
      </c>
      <c r="E30" s="65">
        <v>1085674.17785767</v>
      </c>
      <c r="F30" s="65">
        <v>1347798.983</v>
      </c>
      <c r="G30" s="65">
        <v>2433473.16085767</v>
      </c>
      <c r="H30" s="65">
        <f>(G30/8)/$H$3</f>
        <v>1.59018937469788</v>
      </c>
      <c r="I30" s="140"/>
      <c r="J30" s="13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</row>
    <row r="31" ht="8" customHeight="1">
      <c r="A31" s="129"/>
      <c r="B31" s="134"/>
      <c r="C31" s="6"/>
      <c r="D31" s="6"/>
      <c r="E31" s="144"/>
      <c r="F31" s="144"/>
      <c r="G31" s="144"/>
      <c r="H31" s="6"/>
      <c r="I31" s="137"/>
      <c r="J31" s="13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</row>
    <row r="32" ht="17" customHeight="1">
      <c r="A32" s="129"/>
      <c r="B32" s="134"/>
      <c r="C32" s="6"/>
      <c r="D32" s="6"/>
      <c r="E32" s="145">
        <f>SUM(E5:E30)</f>
        <v>24114395.5294304</v>
      </c>
      <c r="F32" s="145">
        <f>SUM(F5:F30)</f>
        <v>35738779.7565261</v>
      </c>
      <c r="G32" s="145">
        <f>SUM(G5:G30)</f>
        <v>59853175.2859565</v>
      </c>
      <c r="H32" s="65"/>
      <c r="I32" s="140"/>
      <c r="J32" s="13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</row>
    <row r="33" ht="17" customHeight="1">
      <c r="A33" s="129"/>
      <c r="B33" s="146"/>
      <c r="C33" s="147"/>
      <c r="D33" s="147"/>
      <c r="E33" s="147"/>
      <c r="F33" s="147"/>
      <c r="G33" s="147"/>
      <c r="H33" s="147"/>
      <c r="I33" s="148"/>
      <c r="J33" s="13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</row>
    <row r="34" ht="15.85" customHeight="1">
      <c r="A34" s="5"/>
      <c r="B34" s="131"/>
      <c r="C34" s="131"/>
      <c r="D34" s="131"/>
      <c r="E34" s="131"/>
      <c r="F34" s="131"/>
      <c r="G34" s="131"/>
      <c r="H34" s="131"/>
      <c r="I34" s="13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7"/>
    </row>
    <row r="35" ht="15.3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</row>
    <row r="36" ht="15.35" customHeight="1">
      <c r="A36" s="5"/>
      <c r="B36" s="6"/>
      <c r="C36" s="6"/>
      <c r="D36" s="65"/>
      <c r="E36" s="65"/>
      <c r="F36" s="65"/>
      <c r="G36" s="65"/>
      <c r="H36" s="6"/>
      <c r="I36" s="6"/>
      <c r="J36" s="3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"/>
    </row>
    <row r="37" ht="15.35" customHeight="1">
      <c r="A37" s="5"/>
      <c r="B37" s="6"/>
      <c r="C37" s="6"/>
      <c r="D37" s="65"/>
      <c r="E37" s="65"/>
      <c r="F37" s="65"/>
      <c r="G37" s="65"/>
      <c r="H37" s="6"/>
      <c r="I37" s="6"/>
      <c r="J37" s="32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</row>
    <row r="38" ht="15.35" customHeight="1">
      <c r="A38" s="5"/>
      <c r="B38" s="6"/>
      <c r="C38" s="6"/>
      <c r="D38" s="65"/>
      <c r="E38" s="65"/>
      <c r="F38" s="65"/>
      <c r="G38" s="65"/>
      <c r="H38" s="6"/>
      <c r="I38" s="6"/>
      <c r="J38" s="32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"/>
    </row>
    <row r="39" ht="15.35" customHeight="1">
      <c r="A39" s="5"/>
      <c r="B39" s="6"/>
      <c r="C39" s="6"/>
      <c r="D39" s="65"/>
      <c r="E39" s="65"/>
      <c r="F39" s="65"/>
      <c r="G39" s="65"/>
      <c r="H39" s="6"/>
      <c r="I39" s="6"/>
      <c r="J39" s="32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</row>
    <row r="40" ht="15.35" customHeight="1">
      <c r="A40" s="5"/>
      <c r="B40" s="6"/>
      <c r="C40" s="6"/>
      <c r="D40" s="65"/>
      <c r="E40" s="65"/>
      <c r="F40" s="65"/>
      <c r="G40" s="65"/>
      <c r="H40" s="6"/>
      <c r="I40" s="6"/>
      <c r="J40" s="3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"/>
    </row>
    <row r="41" ht="15.35" customHeight="1">
      <c r="A41" s="5"/>
      <c r="B41" s="6"/>
      <c r="C41" s="6"/>
      <c r="D41" s="65"/>
      <c r="E41" s="65"/>
      <c r="F41" s="65"/>
      <c r="G41" s="65"/>
      <c r="H41" s="6"/>
      <c r="I41" s="6"/>
      <c r="J41" s="3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</row>
    <row r="42" ht="15.35" customHeight="1">
      <c r="A42" s="5"/>
      <c r="B42" s="6"/>
      <c r="C42" s="6"/>
      <c r="D42" s="65"/>
      <c r="E42" s="65"/>
      <c r="F42" s="65"/>
      <c r="G42" s="65"/>
      <c r="H42" s="6"/>
      <c r="I42" s="6"/>
      <c r="J42" s="3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7"/>
    </row>
    <row r="43" ht="15.35" customHeight="1">
      <c r="A43" s="5"/>
      <c r="B43" s="6"/>
      <c r="C43" s="6"/>
      <c r="D43" s="65"/>
      <c r="E43" s="65"/>
      <c r="F43" s="65"/>
      <c r="G43" s="65"/>
      <c r="H43" s="6"/>
      <c r="I43" s="6"/>
      <c r="J43" s="3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7"/>
    </row>
    <row r="44" ht="15.35" customHeight="1">
      <c r="A44" s="5"/>
      <c r="B44" s="6"/>
      <c r="C44" s="6"/>
      <c r="D44" s="65"/>
      <c r="E44" s="65"/>
      <c r="F44" s="65"/>
      <c r="G44" s="65"/>
      <c r="H44" s="6"/>
      <c r="I44" s="6"/>
      <c r="J44" s="3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7"/>
    </row>
    <row r="45" ht="15.35" customHeight="1">
      <c r="A45" s="5"/>
      <c r="B45" s="6"/>
      <c r="C45" s="6"/>
      <c r="D45" s="65"/>
      <c r="E45" s="65"/>
      <c r="F45" s="65"/>
      <c r="G45" s="65"/>
      <c r="H45" s="6"/>
      <c r="I45" s="6"/>
      <c r="J45" s="3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7"/>
    </row>
    <row r="46" ht="15.35" customHeight="1">
      <c r="A46" s="5"/>
      <c r="B46" s="6"/>
      <c r="C46" s="6"/>
      <c r="D46" s="65"/>
      <c r="E46" s="65"/>
      <c r="F46" s="65"/>
      <c r="G46" s="65"/>
      <c r="H46" s="6"/>
      <c r="I46" s="6"/>
      <c r="J46" s="3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7"/>
    </row>
    <row r="47" ht="15.35" customHeight="1">
      <c r="A47" s="5"/>
      <c r="B47" s="6"/>
      <c r="C47" s="6"/>
      <c r="D47" s="65"/>
      <c r="E47" s="65"/>
      <c r="F47" s="65"/>
      <c r="G47" s="65"/>
      <c r="H47" s="6"/>
      <c r="I47" s="6"/>
      <c r="J47" s="3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7"/>
    </row>
    <row r="48" ht="15.35" customHeight="1">
      <c r="A48" s="5"/>
      <c r="B48" s="6"/>
      <c r="C48" s="6"/>
      <c r="D48" s="65"/>
      <c r="E48" s="65"/>
      <c r="F48" s="65"/>
      <c r="G48" s="65"/>
      <c r="H48" s="6"/>
      <c r="I48" s="6"/>
      <c r="J48" s="32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</row>
    <row r="49" ht="15.35" customHeight="1">
      <c r="A49" s="5"/>
      <c r="B49" s="6"/>
      <c r="C49" s="6"/>
      <c r="D49" s="65"/>
      <c r="E49" s="65"/>
      <c r="F49" s="65"/>
      <c r="G49" s="65"/>
      <c r="H49" s="6"/>
      <c r="I49" s="6"/>
      <c r="J49" s="3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7"/>
    </row>
    <row r="50" ht="15.35" customHeight="1">
      <c r="A50" s="5"/>
      <c r="B50" s="6"/>
      <c r="C50" s="6"/>
      <c r="D50" s="65"/>
      <c r="E50" s="65"/>
      <c r="F50" s="65"/>
      <c r="G50" s="65"/>
      <c r="H50" s="6"/>
      <c r="I50" s="6"/>
      <c r="J50" s="3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7"/>
    </row>
    <row r="51" ht="15.35" customHeight="1">
      <c r="A51" s="5"/>
      <c r="B51" s="6"/>
      <c r="C51" s="6"/>
      <c r="D51" s="65"/>
      <c r="E51" s="65"/>
      <c r="F51" s="65"/>
      <c r="G51" s="65"/>
      <c r="H51" s="6"/>
      <c r="I51" s="6"/>
      <c r="J51" s="3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7"/>
    </row>
    <row r="52" ht="15.35" customHeight="1">
      <c r="A52" s="5"/>
      <c r="B52" s="6"/>
      <c r="C52" s="6"/>
      <c r="D52" s="65"/>
      <c r="E52" s="65"/>
      <c r="F52" s="65"/>
      <c r="G52" s="65"/>
      <c r="H52" s="6"/>
      <c r="I52" s="6"/>
      <c r="J52" s="32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7"/>
    </row>
    <row r="53" ht="15.35" customHeight="1">
      <c r="A53" s="5"/>
      <c r="B53" s="6"/>
      <c r="C53" s="6"/>
      <c r="D53" s="65"/>
      <c r="E53" s="65"/>
      <c r="F53" s="65"/>
      <c r="G53" s="65"/>
      <c r="H53" s="6"/>
      <c r="I53" s="6"/>
      <c r="J53" s="32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7"/>
    </row>
    <row r="54" ht="15.35" customHeight="1">
      <c r="A54" s="5"/>
      <c r="B54" s="6"/>
      <c r="C54" s="6"/>
      <c r="D54" s="65"/>
      <c r="E54" s="65"/>
      <c r="F54" s="65"/>
      <c r="G54" s="65"/>
      <c r="H54" s="6"/>
      <c r="I54" s="6"/>
      <c r="J54" s="32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7"/>
    </row>
    <row r="55" ht="15.35" customHeight="1">
      <c r="A55" s="5"/>
      <c r="B55" s="6"/>
      <c r="C55" s="6"/>
      <c r="D55" s="65"/>
      <c r="E55" s="65"/>
      <c r="F55" s="65"/>
      <c r="G55" s="65"/>
      <c r="H55" s="6"/>
      <c r="I55" s="6"/>
      <c r="J55" s="3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7"/>
    </row>
    <row r="56" ht="15.35" customHeight="1">
      <c r="A56" s="5"/>
      <c r="B56" s="6"/>
      <c r="C56" s="6"/>
      <c r="D56" s="65"/>
      <c r="E56" s="65"/>
      <c r="F56" s="65"/>
      <c r="G56" s="65"/>
      <c r="H56" s="6"/>
      <c r="I56" s="6"/>
      <c r="J56" s="32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"/>
    </row>
    <row r="57" ht="15.35" customHeight="1">
      <c r="A57" s="5"/>
      <c r="B57" s="6"/>
      <c r="C57" s="6"/>
      <c r="D57" s="65"/>
      <c r="E57" s="65"/>
      <c r="F57" s="65"/>
      <c r="G57" s="65"/>
      <c r="H57" s="6"/>
      <c r="I57" s="6"/>
      <c r="J57" s="3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7"/>
    </row>
    <row r="58" ht="15.35" customHeight="1">
      <c r="A58" s="5"/>
      <c r="B58" s="6"/>
      <c r="C58" s="6"/>
      <c r="D58" s="65"/>
      <c r="E58" s="65"/>
      <c r="F58" s="65"/>
      <c r="G58" s="65"/>
      <c r="H58" s="6"/>
      <c r="I58" s="6"/>
      <c r="J58" s="32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7"/>
    </row>
    <row r="59" ht="15.35" customHeight="1">
      <c r="A59" s="5"/>
      <c r="B59" s="6"/>
      <c r="C59" s="6"/>
      <c r="D59" s="65"/>
      <c r="E59" s="65"/>
      <c r="F59" s="65"/>
      <c r="G59" s="65"/>
      <c r="H59" s="6"/>
      <c r="I59" s="6"/>
      <c r="J59" s="3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/>
    </row>
    <row r="60" ht="15.35" customHeight="1">
      <c r="A60" s="5"/>
      <c r="B60" s="6"/>
      <c r="C60" s="6"/>
      <c r="D60" s="65"/>
      <c r="E60" s="65"/>
      <c r="F60" s="65"/>
      <c r="G60" s="65"/>
      <c r="H60" s="6"/>
      <c r="I60" s="6"/>
      <c r="J60" s="32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"/>
    </row>
    <row r="61" ht="15.35" customHeight="1">
      <c r="A61" s="5"/>
      <c r="B61" s="6"/>
      <c r="C61" s="6"/>
      <c r="D61" s="65"/>
      <c r="E61" s="65"/>
      <c r="F61" s="65"/>
      <c r="G61" s="65"/>
      <c r="H61" s="6"/>
      <c r="I61" s="6"/>
      <c r="J61" s="32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</row>
    <row r="62" ht="15.35" customHeight="1">
      <c r="A62" s="5"/>
      <c r="B62" s="6"/>
      <c r="C62" s="6"/>
      <c r="D62" s="65"/>
      <c r="E62" s="65"/>
      <c r="F62" s="65"/>
      <c r="G62" s="6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7"/>
    </row>
    <row r="63" ht="15.35" customHeight="1">
      <c r="A63" s="5"/>
      <c r="B63" s="6"/>
      <c r="C63" s="6"/>
      <c r="D63" s="65"/>
      <c r="E63" s="65"/>
      <c r="F63" s="65"/>
      <c r="G63" s="6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"/>
    </row>
    <row r="64" ht="15.35" customHeight="1">
      <c r="A64" s="5"/>
      <c r="B64" s="6"/>
      <c r="C64" s="6"/>
      <c r="D64" s="65"/>
      <c r="E64" s="65"/>
      <c r="F64" s="65"/>
      <c r="G64" s="6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"/>
    </row>
    <row r="65" ht="15.35" customHeight="1">
      <c r="A65" s="5"/>
      <c r="B65" s="6"/>
      <c r="C65" s="6"/>
      <c r="D65" s="65"/>
      <c r="E65" s="65"/>
      <c r="F65" s="65"/>
      <c r="G65" s="6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</row>
    <row r="66" ht="15.35" customHeight="1">
      <c r="A66" s="5"/>
      <c r="B66" s="6"/>
      <c r="C66" s="6"/>
      <c r="D66" s="65"/>
      <c r="E66" s="65"/>
      <c r="F66" s="65"/>
      <c r="G66" s="6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</row>
    <row r="67" ht="15.35" customHeight="1">
      <c r="A67" s="5"/>
      <c r="B67" s="6"/>
      <c r="C67" s="6"/>
      <c r="D67" s="65"/>
      <c r="E67" s="65"/>
      <c r="F67" s="65"/>
      <c r="G67" s="6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/>
    </row>
    <row r="68" ht="15.35" customHeight="1">
      <c r="A68" s="5"/>
      <c r="B68" s="6"/>
      <c r="C68" s="6"/>
      <c r="D68" s="65"/>
      <c r="E68" s="65"/>
      <c r="F68" s="65"/>
      <c r="G68" s="6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7"/>
    </row>
    <row r="69" ht="15.35" customHeight="1">
      <c r="A69" s="5"/>
      <c r="B69" s="6"/>
      <c r="C69" s="6"/>
      <c r="D69" s="65"/>
      <c r="E69" s="65"/>
      <c r="F69" s="65"/>
      <c r="G69" s="6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</row>
    <row r="70" ht="15.35" customHeight="1">
      <c r="A70" s="5"/>
      <c r="B70" s="6"/>
      <c r="C70" s="6"/>
      <c r="D70" s="65"/>
      <c r="E70" s="65"/>
      <c r="F70" s="65"/>
      <c r="G70" s="6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"/>
    </row>
    <row r="71" ht="15.35" customHeight="1">
      <c r="A71" s="5"/>
      <c r="B71" s="6"/>
      <c r="C71" s="6"/>
      <c r="D71" s="65"/>
      <c r="E71" s="65"/>
      <c r="F71" s="65"/>
      <c r="G71" s="6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/>
    </row>
    <row r="72" ht="15.35" customHeight="1">
      <c r="A72" s="5"/>
      <c r="B72" s="6"/>
      <c r="C72" s="6"/>
      <c r="D72" s="65"/>
      <c r="E72" s="65"/>
      <c r="F72" s="65"/>
      <c r="G72" s="6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/>
    </row>
    <row r="73" ht="15.35" customHeight="1">
      <c r="A73" s="5"/>
      <c r="B73" s="6"/>
      <c r="C73" s="6"/>
      <c r="D73" s="65"/>
      <c r="E73" s="65"/>
      <c r="F73" s="65"/>
      <c r="G73" s="6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7"/>
    </row>
    <row r="74" ht="15.35" customHeight="1">
      <c r="A74" s="5"/>
      <c r="B74" s="6"/>
      <c r="C74" s="6"/>
      <c r="D74" s="65"/>
      <c r="E74" s="65"/>
      <c r="F74" s="65"/>
      <c r="G74" s="6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</row>
    <row r="75" ht="15.35" customHeight="1">
      <c r="A75" s="5"/>
      <c r="B75" s="6"/>
      <c r="C75" s="6"/>
      <c r="D75" s="65"/>
      <c r="E75" s="65"/>
      <c r="F75" s="65"/>
      <c r="G75" s="6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7"/>
    </row>
    <row r="76" ht="15.35" customHeight="1">
      <c r="A76" s="5"/>
      <c r="B76" s="6"/>
      <c r="C76" s="6"/>
      <c r="D76" s="65"/>
      <c r="E76" s="65"/>
      <c r="F76" s="65"/>
      <c r="G76" s="6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"/>
    </row>
    <row r="77" ht="15.35" customHeight="1">
      <c r="A77" s="5"/>
      <c r="B77" s="6"/>
      <c r="C77" s="6"/>
      <c r="D77" s="65"/>
      <c r="E77" s="65"/>
      <c r="F77" s="65"/>
      <c r="G77" s="6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7"/>
    </row>
    <row r="78" ht="15.35" customHeight="1">
      <c r="A78" s="5"/>
      <c r="B78" s="6"/>
      <c r="C78" s="6"/>
      <c r="D78" s="65"/>
      <c r="E78" s="65"/>
      <c r="F78" s="65"/>
      <c r="G78" s="65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7"/>
    </row>
    <row r="79" ht="15.35" customHeight="1">
      <c r="A79" s="5"/>
      <c r="B79" s="6"/>
      <c r="C79" s="6"/>
      <c r="D79" s="65"/>
      <c r="E79" s="65"/>
      <c r="F79" s="65"/>
      <c r="G79" s="65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7"/>
    </row>
    <row r="80" ht="15.35" customHeight="1">
      <c r="A80" s="5"/>
      <c r="B80" s="6"/>
      <c r="C80" s="6"/>
      <c r="D80" s="65"/>
      <c r="E80" s="65"/>
      <c r="F80" s="65"/>
      <c r="G80" s="6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7"/>
    </row>
    <row r="81" ht="15.35" customHeight="1">
      <c r="A81" s="5"/>
      <c r="B81" s="6"/>
      <c r="C81" s="6"/>
      <c r="D81" s="65"/>
      <c r="E81" s="65"/>
      <c r="F81" s="65"/>
      <c r="G81" s="65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/>
    </row>
    <row r="82" ht="15.35" customHeight="1">
      <c r="A82" s="5"/>
      <c r="B82" s="6"/>
      <c r="C82" s="6"/>
      <c r="D82" s="65"/>
      <c r="E82" s="65"/>
      <c r="F82" s="65"/>
      <c r="G82" s="6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</row>
    <row r="83" ht="15.35" customHeight="1">
      <c r="A83" s="5"/>
      <c r="B83" s="6"/>
      <c r="C83" s="6"/>
      <c r="D83" s="65"/>
      <c r="E83" s="65"/>
      <c r="F83" s="65"/>
      <c r="G83" s="6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/>
    </row>
    <row r="84" ht="15.35" customHeight="1">
      <c r="A84" s="5"/>
      <c r="B84" s="6"/>
      <c r="C84" s="6"/>
      <c r="D84" s="65"/>
      <c r="E84" s="65"/>
      <c r="F84" s="65"/>
      <c r="G84" s="6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"/>
    </row>
    <row r="85" ht="15.35" customHeight="1">
      <c r="A85" s="5"/>
      <c r="B85" s="6"/>
      <c r="C85" s="6"/>
      <c r="D85" s="65"/>
      <c r="E85" s="65"/>
      <c r="F85" s="65"/>
      <c r="G85" s="6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7"/>
    </row>
    <row r="86" ht="15.35" customHeight="1">
      <c r="A86" s="5"/>
      <c r="B86" s="6"/>
      <c r="C86" s="6"/>
      <c r="D86" s="65"/>
      <c r="E86" s="65"/>
      <c r="F86" s="65"/>
      <c r="G86" s="6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</row>
    <row r="87" ht="15.35" customHeight="1">
      <c r="A87" s="5"/>
      <c r="B87" s="6"/>
      <c r="C87" s="6"/>
      <c r="D87" s="65"/>
      <c r="E87" s="65"/>
      <c r="F87" s="65"/>
      <c r="G87" s="6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7"/>
    </row>
    <row r="88" ht="15.35" customHeight="1">
      <c r="A88" s="5"/>
      <c r="B88" s="6"/>
      <c r="C88" s="6"/>
      <c r="D88" s="65"/>
      <c r="E88" s="65"/>
      <c r="F88" s="65"/>
      <c r="G88" s="6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7"/>
    </row>
    <row r="89" ht="15.35" customHeight="1">
      <c r="A89" s="5"/>
      <c r="B89" s="6"/>
      <c r="C89" s="6"/>
      <c r="D89" s="65"/>
      <c r="E89" s="65"/>
      <c r="F89" s="65"/>
      <c r="G89" s="6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/>
    </row>
    <row r="90" ht="15.35" customHeight="1">
      <c r="A90" s="5"/>
      <c r="B90" s="6"/>
      <c r="C90" s="6"/>
      <c r="D90" s="65"/>
      <c r="E90" s="65"/>
      <c r="F90" s="65"/>
      <c r="G90" s="6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"/>
    </row>
    <row r="91" ht="15.35" customHeight="1">
      <c r="A91" s="5"/>
      <c r="B91" s="6"/>
      <c r="C91" s="6"/>
      <c r="D91" s="65"/>
      <c r="E91" s="65"/>
      <c r="F91" s="65"/>
      <c r="G91" s="6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"/>
    </row>
    <row r="92" ht="15.35" customHeight="1">
      <c r="A92" s="5"/>
      <c r="B92" s="6"/>
      <c r="C92" s="6"/>
      <c r="D92" s="65"/>
      <c r="E92" s="65"/>
      <c r="F92" s="65"/>
      <c r="G92" s="6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"/>
    </row>
    <row r="93" ht="15.35" customHeight="1">
      <c r="A93" s="5"/>
      <c r="B93" s="6"/>
      <c r="C93" s="6"/>
      <c r="D93" s="65"/>
      <c r="E93" s="65"/>
      <c r="F93" s="65"/>
      <c r="G93" s="6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"/>
    </row>
    <row r="94" ht="15.35" customHeight="1">
      <c r="A94" s="5"/>
      <c r="B94" s="6"/>
      <c r="C94" s="6"/>
      <c r="D94" s="65"/>
      <c r="E94" s="65"/>
      <c r="F94" s="65"/>
      <c r="G94" s="6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"/>
    </row>
    <row r="95" ht="15.35" customHeight="1">
      <c r="A95" s="5"/>
      <c r="B95" s="6"/>
      <c r="C95" s="6"/>
      <c r="D95" s="65"/>
      <c r="E95" s="65"/>
      <c r="F95" s="65"/>
      <c r="G95" s="6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"/>
    </row>
    <row r="96" ht="15.35" customHeight="1">
      <c r="A96" s="5"/>
      <c r="B96" s="6"/>
      <c r="C96" s="6"/>
      <c r="D96" s="65"/>
      <c r="E96" s="65"/>
      <c r="F96" s="65"/>
      <c r="G96" s="6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/>
    </row>
    <row r="97" ht="15.35" customHeight="1">
      <c r="A97" s="5"/>
      <c r="B97" s="6"/>
      <c r="C97" s="6"/>
      <c r="D97" s="65"/>
      <c r="E97" s="65"/>
      <c r="F97" s="65"/>
      <c r="G97" s="6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/>
    </row>
    <row r="98" ht="15.35" customHeight="1">
      <c r="A98" s="5"/>
      <c r="B98" s="6"/>
      <c r="C98" s="6"/>
      <c r="D98" s="65"/>
      <c r="E98" s="65"/>
      <c r="F98" s="65"/>
      <c r="G98" s="6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"/>
    </row>
    <row r="99" ht="15.35" customHeight="1">
      <c r="A99" s="5"/>
      <c r="B99" s="6"/>
      <c r="C99" s="6"/>
      <c r="D99" s="65"/>
      <c r="E99" s="65"/>
      <c r="F99" s="65"/>
      <c r="G99" s="6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7"/>
    </row>
    <row r="100" ht="15.35" customHeight="1">
      <c r="A100" s="5"/>
      <c r="B100" s="6"/>
      <c r="C100" s="6"/>
      <c r="D100" s="65"/>
      <c r="E100" s="65"/>
      <c r="F100" s="65"/>
      <c r="G100" s="6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7"/>
    </row>
    <row r="101" ht="15.35" customHeight="1">
      <c r="A101" s="5"/>
      <c r="B101" s="6"/>
      <c r="C101" s="6"/>
      <c r="D101" s="65"/>
      <c r="E101" s="65"/>
      <c r="F101" s="65"/>
      <c r="G101" s="6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7"/>
    </row>
    <row r="102" ht="15.35" customHeight="1">
      <c r="A102" s="5"/>
      <c r="B102" s="6"/>
      <c r="C102" s="6"/>
      <c r="D102" s="65"/>
      <c r="E102" s="65"/>
      <c r="F102" s="65"/>
      <c r="G102" s="6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7"/>
    </row>
    <row r="103" ht="15.35" customHeight="1">
      <c r="A103" s="5"/>
      <c r="B103" s="6"/>
      <c r="C103" s="6"/>
      <c r="D103" s="65"/>
      <c r="E103" s="65"/>
      <c r="F103" s="65"/>
      <c r="G103" s="6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7"/>
    </row>
    <row r="104" ht="15.35" customHeight="1">
      <c r="A104" s="5"/>
      <c r="B104" s="6"/>
      <c r="C104" s="6"/>
      <c r="D104" s="65"/>
      <c r="E104" s="65"/>
      <c r="F104" s="65"/>
      <c r="G104" s="6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7"/>
    </row>
    <row r="105" ht="15.35" customHeight="1">
      <c r="A105" s="5"/>
      <c r="B105" s="6"/>
      <c r="C105" s="6"/>
      <c r="D105" s="65"/>
      <c r="E105" s="65"/>
      <c r="F105" s="65"/>
      <c r="G105" s="6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7"/>
    </row>
    <row r="106" ht="15.35" customHeight="1">
      <c r="A106" s="5"/>
      <c r="B106" s="6"/>
      <c r="C106" s="6"/>
      <c r="D106" s="65"/>
      <c r="E106" s="65"/>
      <c r="F106" s="65"/>
      <c r="G106" s="6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7"/>
    </row>
    <row r="107" ht="15.35" customHeight="1">
      <c r="A107" s="5"/>
      <c r="B107" s="6"/>
      <c r="C107" s="6"/>
      <c r="D107" s="65"/>
      <c r="E107" s="65"/>
      <c r="F107" s="65"/>
      <c r="G107" s="6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7"/>
    </row>
    <row r="108" ht="15.35" customHeight="1">
      <c r="A108" s="5"/>
      <c r="B108" s="6"/>
      <c r="C108" s="6"/>
      <c r="D108" s="65"/>
      <c r="E108" s="65"/>
      <c r="F108" s="65"/>
      <c r="G108" s="6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7"/>
    </row>
    <row r="109" ht="15.35" customHeight="1">
      <c r="A109" s="5"/>
      <c r="B109" s="6"/>
      <c r="C109" s="6"/>
      <c r="D109" s="65"/>
      <c r="E109" s="65"/>
      <c r="F109" s="65"/>
      <c r="G109" s="6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7"/>
    </row>
    <row r="110" ht="15.35" customHeight="1">
      <c r="A110" s="5"/>
      <c r="B110" s="6"/>
      <c r="C110" s="6"/>
      <c r="D110" s="65"/>
      <c r="E110" s="65"/>
      <c r="F110" s="65"/>
      <c r="G110" s="6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7"/>
    </row>
    <row r="111" ht="15.35" customHeight="1">
      <c r="A111" s="5"/>
      <c r="B111" s="6"/>
      <c r="C111" s="6"/>
      <c r="D111" s="65"/>
      <c r="E111" s="65"/>
      <c r="F111" s="65"/>
      <c r="G111" s="6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7"/>
    </row>
    <row r="112" ht="15.35" customHeight="1">
      <c r="A112" s="5"/>
      <c r="B112" s="6"/>
      <c r="C112" s="6"/>
      <c r="D112" s="65"/>
      <c r="E112" s="65"/>
      <c r="F112" s="65"/>
      <c r="G112" s="6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7"/>
    </row>
    <row r="113" ht="15.35" customHeight="1">
      <c r="A113" s="5"/>
      <c r="B113" s="6"/>
      <c r="C113" s="6"/>
      <c r="D113" s="65"/>
      <c r="E113" s="65"/>
      <c r="F113" s="65"/>
      <c r="G113" s="6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7"/>
    </row>
    <row r="114" ht="15.35" customHeight="1">
      <c r="A114" s="5"/>
      <c r="B114" s="6"/>
      <c r="C114" s="6"/>
      <c r="D114" s="65"/>
      <c r="E114" s="65"/>
      <c r="F114" s="65"/>
      <c r="G114" s="6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7"/>
    </row>
    <row r="115" ht="15.35" customHeight="1">
      <c r="A115" s="5"/>
      <c r="B115" s="6"/>
      <c r="C115" s="6"/>
      <c r="D115" s="65"/>
      <c r="E115" s="65"/>
      <c r="F115" s="65"/>
      <c r="G115" s="6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7"/>
    </row>
    <row r="116" ht="15.35" customHeight="1">
      <c r="A116" s="5"/>
      <c r="B116" s="6"/>
      <c r="C116" s="6"/>
      <c r="D116" s="65"/>
      <c r="E116" s="65"/>
      <c r="F116" s="65"/>
      <c r="G116" s="6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7"/>
    </row>
    <row r="117" ht="15.35" customHeight="1">
      <c r="A117" s="5"/>
      <c r="B117" s="6"/>
      <c r="C117" s="6"/>
      <c r="D117" s="65"/>
      <c r="E117" s="65"/>
      <c r="F117" s="65"/>
      <c r="G117" s="6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7"/>
    </row>
    <row r="118" ht="15.35" customHeight="1">
      <c r="A118" s="5"/>
      <c r="B118" s="6"/>
      <c r="C118" s="6"/>
      <c r="D118" s="65"/>
      <c r="E118" s="65"/>
      <c r="F118" s="65"/>
      <c r="G118" s="6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7"/>
    </row>
    <row r="119" ht="15.35" customHeight="1">
      <c r="A119" s="5"/>
      <c r="B119" s="6"/>
      <c r="C119" s="6"/>
      <c r="D119" s="65"/>
      <c r="E119" s="65"/>
      <c r="F119" s="65"/>
      <c r="G119" s="6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7"/>
    </row>
    <row r="120" ht="15.35" customHeight="1">
      <c r="A120" s="5"/>
      <c r="B120" s="6"/>
      <c r="C120" s="6"/>
      <c r="D120" s="65"/>
      <c r="E120" s="65"/>
      <c r="F120" s="65"/>
      <c r="G120" s="6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7"/>
    </row>
    <row r="121" ht="15.35" customHeight="1">
      <c r="A121" s="5"/>
      <c r="B121" s="6"/>
      <c r="C121" s="6"/>
      <c r="D121" s="65"/>
      <c r="E121" s="65"/>
      <c r="F121" s="65"/>
      <c r="G121" s="6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7"/>
    </row>
    <row r="122" ht="15.35" customHeight="1">
      <c r="A122" s="5"/>
      <c r="B122" s="6"/>
      <c r="C122" s="6"/>
      <c r="D122" s="65"/>
      <c r="E122" s="65"/>
      <c r="F122" s="65"/>
      <c r="G122" s="6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7"/>
    </row>
    <row r="123" ht="15.35" customHeight="1">
      <c r="A123" s="5"/>
      <c r="B123" s="6"/>
      <c r="C123" s="6"/>
      <c r="D123" s="65"/>
      <c r="E123" s="65"/>
      <c r="F123" s="65"/>
      <c r="G123" s="6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7"/>
    </row>
    <row r="124" ht="15.35" customHeight="1">
      <c r="A124" s="5"/>
      <c r="B124" s="6"/>
      <c r="C124" s="6"/>
      <c r="D124" s="65"/>
      <c r="E124" s="65"/>
      <c r="F124" s="65"/>
      <c r="G124" s="6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7"/>
    </row>
    <row r="125" ht="15.35" customHeight="1">
      <c r="A125" s="5"/>
      <c r="B125" s="6"/>
      <c r="C125" s="6"/>
      <c r="D125" s="65"/>
      <c r="E125" s="65"/>
      <c r="F125" s="65"/>
      <c r="G125" s="6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7"/>
    </row>
    <row r="126" ht="15.35" customHeight="1">
      <c r="A126" s="5"/>
      <c r="B126" s="6"/>
      <c r="C126" s="6"/>
      <c r="D126" s="65"/>
      <c r="E126" s="65"/>
      <c r="F126" s="65"/>
      <c r="G126" s="6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7"/>
    </row>
    <row r="127" ht="15.35" customHeight="1">
      <c r="A127" s="5"/>
      <c r="B127" s="6"/>
      <c r="C127" s="6"/>
      <c r="D127" s="65"/>
      <c r="E127" s="65"/>
      <c r="F127" s="65"/>
      <c r="G127" s="6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7"/>
    </row>
    <row r="128" ht="15.35" customHeight="1">
      <c r="A128" s="5"/>
      <c r="B128" s="6"/>
      <c r="C128" s="6"/>
      <c r="D128" s="65"/>
      <c r="E128" s="65"/>
      <c r="F128" s="65"/>
      <c r="G128" s="6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7"/>
    </row>
    <row r="129" ht="15.35" customHeight="1">
      <c r="A129" s="5"/>
      <c r="B129" s="6"/>
      <c r="C129" s="6"/>
      <c r="D129" s="65"/>
      <c r="E129" s="65"/>
      <c r="F129" s="65"/>
      <c r="G129" s="6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7"/>
    </row>
    <row r="130" ht="15.35" customHeight="1">
      <c r="A130" s="5"/>
      <c r="B130" s="6"/>
      <c r="C130" s="6"/>
      <c r="D130" s="65"/>
      <c r="E130" s="65"/>
      <c r="F130" s="65"/>
      <c r="G130" s="6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7"/>
    </row>
    <row r="131" ht="15.35" customHeight="1">
      <c r="A131" s="5"/>
      <c r="B131" s="6"/>
      <c r="C131" s="6"/>
      <c r="D131" s="65"/>
      <c r="E131" s="65"/>
      <c r="F131" s="65"/>
      <c r="G131" s="6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7"/>
    </row>
    <row r="132" ht="15.35" customHeight="1">
      <c r="A132" s="5"/>
      <c r="B132" s="6"/>
      <c r="C132" s="6"/>
      <c r="D132" s="65"/>
      <c r="E132" s="65"/>
      <c r="F132" s="65"/>
      <c r="G132" s="6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7"/>
    </row>
    <row r="133" ht="15.35" customHeight="1">
      <c r="A133" s="5"/>
      <c r="B133" s="6"/>
      <c r="C133" s="6"/>
      <c r="D133" s="65"/>
      <c r="E133" s="65"/>
      <c r="F133" s="65"/>
      <c r="G133" s="6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7"/>
    </row>
    <row r="134" ht="15.35" customHeight="1">
      <c r="A134" s="5"/>
      <c r="B134" s="6"/>
      <c r="C134" s="6"/>
      <c r="D134" s="65"/>
      <c r="E134" s="65"/>
      <c r="F134" s="65"/>
      <c r="G134" s="6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7"/>
    </row>
    <row r="135" ht="15.35" customHeight="1">
      <c r="A135" s="5"/>
      <c r="B135" s="6"/>
      <c r="C135" s="6"/>
      <c r="D135" s="65"/>
      <c r="E135" s="65"/>
      <c r="F135" s="65"/>
      <c r="G135" s="6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7"/>
    </row>
    <row r="136" ht="15.35" customHeight="1">
      <c r="A136" s="5"/>
      <c r="B136" s="6"/>
      <c r="C136" s="6"/>
      <c r="D136" s="65"/>
      <c r="E136" s="65"/>
      <c r="F136" s="65"/>
      <c r="G136" s="6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7"/>
    </row>
    <row r="137" ht="15.35" customHeight="1">
      <c r="A137" s="5"/>
      <c r="B137" s="6"/>
      <c r="C137" s="6"/>
      <c r="D137" s="65"/>
      <c r="E137" s="65"/>
      <c r="F137" s="65"/>
      <c r="G137" s="6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7"/>
    </row>
    <row r="138" ht="15.35" customHeight="1">
      <c r="A138" s="5"/>
      <c r="B138" s="6"/>
      <c r="C138" s="6"/>
      <c r="D138" s="65"/>
      <c r="E138" s="65"/>
      <c r="F138" s="65"/>
      <c r="G138" s="6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7"/>
    </row>
    <row r="139" ht="15.35" customHeight="1">
      <c r="A139" s="5"/>
      <c r="B139" s="6"/>
      <c r="C139" s="6"/>
      <c r="D139" s="65"/>
      <c r="E139" s="65"/>
      <c r="F139" s="65"/>
      <c r="G139" s="6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7"/>
    </row>
    <row r="140" ht="15.35" customHeight="1">
      <c r="A140" s="5"/>
      <c r="B140" s="6"/>
      <c r="C140" s="6"/>
      <c r="D140" s="65"/>
      <c r="E140" s="65"/>
      <c r="F140" s="65"/>
      <c r="G140" s="6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7"/>
    </row>
    <row r="141" ht="15.35" customHeight="1">
      <c r="A141" s="5"/>
      <c r="B141" s="6"/>
      <c r="C141" s="6"/>
      <c r="D141" s="65"/>
      <c r="E141" s="65"/>
      <c r="F141" s="65"/>
      <c r="G141" s="6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7"/>
    </row>
    <row r="142" ht="15.35" customHeight="1">
      <c r="A142" s="5"/>
      <c r="B142" s="6"/>
      <c r="C142" s="6"/>
      <c r="D142" s="65"/>
      <c r="E142" s="65"/>
      <c r="F142" s="65"/>
      <c r="G142" s="6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7"/>
    </row>
    <row r="143" ht="15.35" customHeight="1">
      <c r="A143" s="5"/>
      <c r="B143" s="6"/>
      <c r="C143" s="6"/>
      <c r="D143" s="65"/>
      <c r="E143" s="65"/>
      <c r="F143" s="65"/>
      <c r="G143" s="6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7"/>
    </row>
    <row r="144" ht="15.35" customHeight="1">
      <c r="A144" s="5"/>
      <c r="B144" s="6"/>
      <c r="C144" s="6"/>
      <c r="D144" s="65"/>
      <c r="E144" s="65"/>
      <c r="F144" s="65"/>
      <c r="G144" s="65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7"/>
    </row>
    <row r="145" ht="15.35" customHeight="1">
      <c r="A145" s="5"/>
      <c r="B145" s="6"/>
      <c r="C145" s="6"/>
      <c r="D145" s="65"/>
      <c r="E145" s="65"/>
      <c r="F145" s="65"/>
      <c r="G145" s="65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7"/>
    </row>
    <row r="146" ht="15.35" customHeight="1">
      <c r="A146" s="5"/>
      <c r="B146" s="6"/>
      <c r="C146" s="6"/>
      <c r="D146" s="65"/>
      <c r="E146" s="65"/>
      <c r="F146" s="65"/>
      <c r="G146" s="65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7"/>
    </row>
    <row r="147" ht="15.35" customHeight="1">
      <c r="A147" s="5"/>
      <c r="B147" s="6"/>
      <c r="C147" s="6"/>
      <c r="D147" s="65"/>
      <c r="E147" s="65"/>
      <c r="F147" s="65"/>
      <c r="G147" s="65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7"/>
    </row>
    <row r="148" ht="15.35" customHeight="1">
      <c r="A148" s="5"/>
      <c r="B148" s="6"/>
      <c r="C148" s="6"/>
      <c r="D148" s="65"/>
      <c r="E148" s="65"/>
      <c r="F148" s="65"/>
      <c r="G148" s="65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7"/>
    </row>
    <row r="149" ht="15.35" customHeight="1">
      <c r="A149" s="5"/>
      <c r="B149" s="6"/>
      <c r="C149" s="6"/>
      <c r="D149" s="65"/>
      <c r="E149" s="65"/>
      <c r="F149" s="65"/>
      <c r="G149" s="6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7"/>
    </row>
    <row r="150" ht="15.35" customHeight="1">
      <c r="A150" s="5"/>
      <c r="B150" s="6"/>
      <c r="C150" s="6"/>
      <c r="D150" s="65"/>
      <c r="E150" s="65"/>
      <c r="F150" s="65"/>
      <c r="G150" s="65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7"/>
    </row>
    <row r="151" ht="15.35" customHeight="1">
      <c r="A151" s="5"/>
      <c r="B151" s="6"/>
      <c r="C151" s="6"/>
      <c r="D151" s="65"/>
      <c r="E151" s="65"/>
      <c r="F151" s="65"/>
      <c r="G151" s="65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7"/>
    </row>
    <row r="152" ht="15.35" customHeight="1">
      <c r="A152" s="5"/>
      <c r="B152" s="6"/>
      <c r="C152" s="6"/>
      <c r="D152" s="65"/>
      <c r="E152" s="65"/>
      <c r="F152" s="65"/>
      <c r="G152" s="65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7"/>
    </row>
    <row r="153" ht="15.35" customHeight="1">
      <c r="A153" s="5"/>
      <c r="B153" s="6"/>
      <c r="C153" s="6"/>
      <c r="D153" s="65"/>
      <c r="E153" s="65"/>
      <c r="F153" s="65"/>
      <c r="G153" s="6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7"/>
    </row>
    <row r="154" ht="15.35" customHeight="1">
      <c r="A154" s="5"/>
      <c r="B154" s="6"/>
      <c r="C154" s="6"/>
      <c r="D154" s="65"/>
      <c r="E154" s="65"/>
      <c r="F154" s="65"/>
      <c r="G154" s="65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7"/>
    </row>
    <row r="155" ht="15.35" customHeight="1">
      <c r="A155" s="5"/>
      <c r="B155" s="6"/>
      <c r="C155" s="6"/>
      <c r="D155" s="65"/>
      <c r="E155" s="65"/>
      <c r="F155" s="65"/>
      <c r="G155" s="6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7"/>
    </row>
    <row r="156" ht="15.35" customHeight="1">
      <c r="A156" s="5"/>
      <c r="B156" s="6"/>
      <c r="C156" s="6"/>
      <c r="D156" s="65"/>
      <c r="E156" s="65"/>
      <c r="F156" s="65"/>
      <c r="G156" s="65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7"/>
    </row>
    <row r="157" ht="15.35" customHeight="1">
      <c r="A157" s="5"/>
      <c r="B157" s="6"/>
      <c r="C157" s="6"/>
      <c r="D157" s="65"/>
      <c r="E157" s="65"/>
      <c r="F157" s="65"/>
      <c r="G157" s="65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7"/>
    </row>
    <row r="158" ht="15.35" customHeight="1">
      <c r="A158" s="5"/>
      <c r="B158" s="6"/>
      <c r="C158" s="6"/>
      <c r="D158" s="65"/>
      <c r="E158" s="65"/>
      <c r="F158" s="65"/>
      <c r="G158" s="65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7"/>
    </row>
    <row r="159" ht="15.35" customHeight="1">
      <c r="A159" s="5"/>
      <c r="B159" s="6"/>
      <c r="C159" s="6"/>
      <c r="D159" s="65"/>
      <c r="E159" s="65"/>
      <c r="F159" s="65"/>
      <c r="G159" s="65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7"/>
    </row>
    <row r="160" ht="15.35" customHeight="1">
      <c r="A160" s="5"/>
      <c r="B160" s="6"/>
      <c r="C160" s="6"/>
      <c r="D160" s="65"/>
      <c r="E160" s="65"/>
      <c r="F160" s="65"/>
      <c r="G160" s="65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7"/>
    </row>
    <row r="161" ht="15.35" customHeight="1">
      <c r="A161" s="5"/>
      <c r="B161" s="6"/>
      <c r="C161" s="6"/>
      <c r="D161" s="65"/>
      <c r="E161" s="65"/>
      <c r="F161" s="65"/>
      <c r="G161" s="6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7"/>
    </row>
    <row r="162" ht="15.35" customHeight="1">
      <c r="A162" s="5"/>
      <c r="B162" s="6"/>
      <c r="C162" s="6"/>
      <c r="D162" s="65"/>
      <c r="E162" s="65"/>
      <c r="F162" s="65"/>
      <c r="G162" s="65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7"/>
    </row>
    <row r="163" ht="15.35" customHeight="1">
      <c r="A163" s="5"/>
      <c r="B163" s="6"/>
      <c r="C163" s="6"/>
      <c r="D163" s="65"/>
      <c r="E163" s="65"/>
      <c r="F163" s="65"/>
      <c r="G163" s="65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7"/>
    </row>
    <row r="164" ht="15.35" customHeight="1">
      <c r="A164" s="5"/>
      <c r="B164" s="6"/>
      <c r="C164" s="6"/>
      <c r="D164" s="65"/>
      <c r="E164" s="65"/>
      <c r="F164" s="65"/>
      <c r="G164" s="65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7"/>
    </row>
    <row r="165" ht="15.35" customHeight="1">
      <c r="A165" s="5"/>
      <c r="B165" s="6"/>
      <c r="C165" s="6"/>
      <c r="D165" s="65"/>
      <c r="E165" s="65"/>
      <c r="F165" s="65"/>
      <c r="G165" s="65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7"/>
    </row>
    <row r="166" ht="15.35" customHeight="1">
      <c r="A166" s="5"/>
      <c r="B166" s="6"/>
      <c r="C166" s="6"/>
      <c r="D166" s="65"/>
      <c r="E166" s="65"/>
      <c r="F166" s="65"/>
      <c r="G166" s="65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7"/>
    </row>
    <row r="167" ht="15.35" customHeight="1">
      <c r="A167" s="5"/>
      <c r="B167" s="6"/>
      <c r="C167" s="6"/>
      <c r="D167" s="65"/>
      <c r="E167" s="65"/>
      <c r="F167" s="65"/>
      <c r="G167" s="65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7"/>
    </row>
    <row r="168" ht="15.35" customHeight="1">
      <c r="A168" s="5"/>
      <c r="B168" s="6"/>
      <c r="C168" s="6"/>
      <c r="D168" s="65"/>
      <c r="E168" s="65"/>
      <c r="F168" s="65"/>
      <c r="G168" s="65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7"/>
    </row>
    <row r="169" ht="15.35" customHeight="1">
      <c r="A169" s="5"/>
      <c r="B169" s="6"/>
      <c r="C169" s="6"/>
      <c r="D169" s="65"/>
      <c r="E169" s="65"/>
      <c r="F169" s="65"/>
      <c r="G169" s="65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7"/>
    </row>
    <row r="170" ht="15.35" customHeight="1">
      <c r="A170" s="5"/>
      <c r="B170" s="6"/>
      <c r="C170" s="6"/>
      <c r="D170" s="65"/>
      <c r="E170" s="65"/>
      <c r="F170" s="65"/>
      <c r="G170" s="65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7"/>
    </row>
    <row r="171" ht="15.35" customHeight="1">
      <c r="A171" s="5"/>
      <c r="B171" s="6"/>
      <c r="C171" s="6"/>
      <c r="D171" s="65"/>
      <c r="E171" s="65"/>
      <c r="F171" s="65"/>
      <c r="G171" s="65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7"/>
    </row>
    <row r="172" ht="15.35" customHeight="1">
      <c r="A172" s="5"/>
      <c r="B172" s="6"/>
      <c r="C172" s="6"/>
      <c r="D172" s="65"/>
      <c r="E172" s="65"/>
      <c r="F172" s="65"/>
      <c r="G172" s="65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7"/>
    </row>
    <row r="173" ht="15.35" customHeight="1">
      <c r="A173" s="5"/>
      <c r="B173" s="6"/>
      <c r="C173" s="6"/>
      <c r="D173" s="65"/>
      <c r="E173" s="65"/>
      <c r="F173" s="65"/>
      <c r="G173" s="65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7"/>
    </row>
    <row r="174" ht="15.35" customHeight="1">
      <c r="A174" s="5"/>
      <c r="B174" s="6"/>
      <c r="C174" s="6"/>
      <c r="D174" s="65"/>
      <c r="E174" s="65"/>
      <c r="F174" s="65"/>
      <c r="G174" s="6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7"/>
    </row>
    <row r="175" ht="15.35" customHeight="1">
      <c r="A175" s="5"/>
      <c r="B175" s="6"/>
      <c r="C175" s="6"/>
      <c r="D175" s="65"/>
      <c r="E175" s="65"/>
      <c r="F175" s="65"/>
      <c r="G175" s="6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7"/>
    </row>
    <row r="176" ht="15.35" customHeight="1">
      <c r="A176" s="5"/>
      <c r="B176" s="6"/>
      <c r="C176" s="6"/>
      <c r="D176" s="65"/>
      <c r="E176" s="65"/>
      <c r="F176" s="65"/>
      <c r="G176" s="65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7"/>
    </row>
    <row r="177" ht="15.35" customHeight="1">
      <c r="A177" s="5"/>
      <c r="B177" s="6"/>
      <c r="C177" s="6"/>
      <c r="D177" s="65"/>
      <c r="E177" s="65"/>
      <c r="F177" s="65"/>
      <c r="G177" s="6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7"/>
    </row>
    <row r="178" ht="15.35" customHeight="1">
      <c r="A178" s="5"/>
      <c r="B178" s="6"/>
      <c r="C178" s="6"/>
      <c r="D178" s="65"/>
      <c r="E178" s="65"/>
      <c r="F178" s="65"/>
      <c r="G178" s="6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7"/>
    </row>
    <row r="179" ht="15.35" customHeight="1">
      <c r="A179" s="5"/>
      <c r="B179" s="6"/>
      <c r="C179" s="6"/>
      <c r="D179" s="65"/>
      <c r="E179" s="65"/>
      <c r="F179" s="65"/>
      <c r="G179" s="6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7"/>
    </row>
    <row r="180" ht="15.35" customHeight="1">
      <c r="A180" s="5"/>
      <c r="B180" s="6"/>
      <c r="C180" s="6"/>
      <c r="D180" s="65"/>
      <c r="E180" s="65"/>
      <c r="F180" s="65"/>
      <c r="G180" s="6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7"/>
    </row>
    <row r="181" ht="15.35" customHeight="1">
      <c r="A181" s="5"/>
      <c r="B181" s="6"/>
      <c r="C181" s="6"/>
      <c r="D181" s="65"/>
      <c r="E181" s="65"/>
      <c r="F181" s="65"/>
      <c r="G181" s="6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7"/>
    </row>
    <row r="182" ht="15.35" customHeight="1">
      <c r="A182" s="5"/>
      <c r="B182" s="6"/>
      <c r="C182" s="6"/>
      <c r="D182" s="65"/>
      <c r="E182" s="65"/>
      <c r="F182" s="65"/>
      <c r="G182" s="6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7"/>
    </row>
    <row r="183" ht="15.35" customHeight="1">
      <c r="A183" s="5"/>
      <c r="B183" s="6"/>
      <c r="C183" s="6"/>
      <c r="D183" s="65"/>
      <c r="E183" s="65"/>
      <c r="F183" s="65"/>
      <c r="G183" s="6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7"/>
    </row>
    <row r="184" ht="15.35" customHeight="1">
      <c r="A184" s="5"/>
      <c r="B184" s="6"/>
      <c r="C184" s="6"/>
      <c r="D184" s="65"/>
      <c r="E184" s="65"/>
      <c r="F184" s="65"/>
      <c r="G184" s="6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7"/>
    </row>
    <row r="185" ht="15.35" customHeight="1">
      <c r="A185" s="5"/>
      <c r="B185" s="6"/>
      <c r="C185" s="6"/>
      <c r="D185" s="65"/>
      <c r="E185" s="65"/>
      <c r="F185" s="65"/>
      <c r="G185" s="6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7"/>
    </row>
    <row r="186" ht="15.35" customHeight="1">
      <c r="A186" s="5"/>
      <c r="B186" s="6"/>
      <c r="C186" s="6"/>
      <c r="D186" s="65"/>
      <c r="E186" s="65"/>
      <c r="F186" s="65"/>
      <c r="G186" s="6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7"/>
    </row>
    <row r="187" ht="15.35" customHeight="1">
      <c r="A187" s="38"/>
      <c r="B187" s="41"/>
      <c r="C187" s="41"/>
      <c r="D187" s="149"/>
      <c r="E187" s="149"/>
      <c r="F187" s="149"/>
      <c r="G187" s="149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AD50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150" customWidth="1"/>
    <col min="2" max="2" width="11" style="150" customWidth="1"/>
    <col min="3" max="3" width="23.5" style="150" customWidth="1"/>
    <col min="4" max="4" width="23.6719" style="150" customWidth="1"/>
    <col min="5" max="5" width="23.5" style="150" customWidth="1"/>
    <col min="6" max="7" width="10.8516" style="150" customWidth="1"/>
    <col min="8" max="22" width="13.3516" style="150" customWidth="1"/>
    <col min="23" max="30" width="10.8516" style="150" customWidth="1"/>
    <col min="31" max="16384" width="10.8516" style="150" customWidth="1"/>
  </cols>
  <sheetData>
    <row r="1" ht="15.3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ht="15.35" customHeight="1">
      <c r="A2" s="5"/>
      <c r="B2" t="s" s="105">
        <v>89</v>
      </c>
      <c r="C2" s="151">
        <f>D24</f>
        <v>176000000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ht="15.35" customHeight="1">
      <c r="A3" s="5"/>
      <c r="B3" t="s" s="105">
        <v>92</v>
      </c>
      <c r="C3" s="62">
        <v>0.06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</row>
    <row r="4" ht="15.35" customHeight="1">
      <c r="A4" s="5"/>
      <c r="B4" t="s" s="105">
        <v>93</v>
      </c>
      <c r="C4" s="152">
        <v>15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</row>
    <row r="5" ht="15.35" customHeight="1">
      <c r="A5" s="5"/>
      <c r="B5" t="s" s="105">
        <v>94</v>
      </c>
      <c r="C5" s="152">
        <v>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ht="15.3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/>
    </row>
    <row r="7" ht="16.6" customHeight="1">
      <c r="A7" s="5"/>
      <c r="B7" t="s" s="153">
        <v>180</v>
      </c>
      <c r="C7" t="s" s="154">
        <v>92</v>
      </c>
      <c r="D7" t="s" s="154">
        <v>181</v>
      </c>
      <c r="E7" t="s" s="154">
        <v>182</v>
      </c>
      <c r="F7" s="6"/>
      <c r="G7" s="6"/>
      <c r="H7" t="s" s="141">
        <v>183</v>
      </c>
      <c r="I7" t="s" s="141">
        <v>184</v>
      </c>
      <c r="J7" t="s" s="141">
        <v>185</v>
      </c>
      <c r="K7" t="s" s="141">
        <v>186</v>
      </c>
      <c r="L7" t="s" s="141">
        <v>187</v>
      </c>
      <c r="M7" t="s" s="141">
        <v>188</v>
      </c>
      <c r="N7" t="s" s="141">
        <v>189</v>
      </c>
      <c r="O7" t="s" s="141">
        <v>190</v>
      </c>
      <c r="P7" t="s" s="141">
        <v>191</v>
      </c>
      <c r="Q7" t="s" s="141">
        <v>192</v>
      </c>
      <c r="R7" t="s" s="141">
        <v>193</v>
      </c>
      <c r="S7" t="s" s="141">
        <v>194</v>
      </c>
      <c r="T7" t="s" s="141">
        <v>195</v>
      </c>
      <c r="U7" t="s" s="141">
        <v>196</v>
      </c>
      <c r="V7" t="s" s="141">
        <v>197</v>
      </c>
      <c r="W7" s="6"/>
      <c r="X7" s="6"/>
      <c r="Y7" s="6"/>
      <c r="Z7" s="6"/>
      <c r="AA7" s="6"/>
      <c r="AB7" s="6"/>
      <c r="AC7" s="6"/>
      <c r="AD7" s="7"/>
    </row>
    <row r="8" ht="16.6" customHeight="1">
      <c r="A8" s="5"/>
      <c r="B8" s="155">
        <v>1</v>
      </c>
      <c r="C8" s="156">
        <v>10356921.67</v>
      </c>
      <c r="D8" s="156">
        <v>7465334.54</v>
      </c>
      <c r="E8" s="156">
        <v>168534665.46</v>
      </c>
      <c r="F8" s="6"/>
      <c r="G8" t="s" s="105">
        <v>92</v>
      </c>
      <c r="H8" s="156">
        <v>10356921.67</v>
      </c>
      <c r="I8" s="156">
        <v>9896476.17</v>
      </c>
      <c r="J8" s="156">
        <v>9407631.4</v>
      </c>
      <c r="K8" s="156">
        <v>8888635.76</v>
      </c>
      <c r="L8" s="156">
        <v>8337629.6</v>
      </c>
      <c r="M8" s="156">
        <v>7752638.58</v>
      </c>
      <c r="N8" s="156">
        <v>7131566.6</v>
      </c>
      <c r="O8" s="156">
        <v>6472188.26</v>
      </c>
      <c r="P8" s="156">
        <v>5772140.9</v>
      </c>
      <c r="Q8" s="156">
        <v>5028916.16</v>
      </c>
      <c r="R8" s="156">
        <v>4239850.94</v>
      </c>
      <c r="S8" s="156">
        <v>3402117.9</v>
      </c>
      <c r="T8" s="156">
        <v>2512715.32</v>
      </c>
      <c r="U8" s="156">
        <v>1568456.34</v>
      </c>
      <c r="V8" s="156">
        <v>565957.53</v>
      </c>
      <c r="W8" s="6"/>
      <c r="X8" s="6"/>
      <c r="Y8" s="6"/>
      <c r="Z8" s="6"/>
      <c r="AA8" s="6"/>
      <c r="AB8" s="6"/>
      <c r="AC8" s="6"/>
      <c r="AD8" s="7"/>
    </row>
    <row r="9" ht="16.6" customHeight="1">
      <c r="A9" s="5"/>
      <c r="B9" s="155">
        <v>2</v>
      </c>
      <c r="C9" s="156">
        <v>9896476.17</v>
      </c>
      <c r="D9" s="156">
        <v>7925780.03</v>
      </c>
      <c r="E9" s="156">
        <v>160608885.43</v>
      </c>
      <c r="F9" s="6"/>
      <c r="G9" t="s" s="105">
        <v>181</v>
      </c>
      <c r="H9" s="156">
        <v>7465334.54</v>
      </c>
      <c r="I9" s="156">
        <v>7925780.03</v>
      </c>
      <c r="J9" s="156">
        <v>8414624.800000001</v>
      </c>
      <c r="K9" s="156">
        <v>8933620.449999999</v>
      </c>
      <c r="L9" s="156">
        <v>9484626.609999999</v>
      </c>
      <c r="M9" s="156">
        <v>10069617.63</v>
      </c>
      <c r="N9" s="156">
        <v>10690689.61</v>
      </c>
      <c r="O9" s="156">
        <v>11350067.95</v>
      </c>
      <c r="P9" s="156">
        <v>12050115.31</v>
      </c>
      <c r="Q9" s="156">
        <v>12793340.05</v>
      </c>
      <c r="R9" s="156">
        <v>13582405.27</v>
      </c>
      <c r="S9" s="156">
        <v>14420138.31</v>
      </c>
      <c r="T9" s="156">
        <v>15309540.89</v>
      </c>
      <c r="U9" s="156">
        <v>16253799.87</v>
      </c>
      <c r="V9" s="156">
        <v>17256298.68</v>
      </c>
      <c r="W9" s="6"/>
      <c r="X9" s="6"/>
      <c r="Y9" s="6"/>
      <c r="Z9" s="6"/>
      <c r="AA9" s="6"/>
      <c r="AB9" s="6"/>
      <c r="AC9" s="6"/>
      <c r="AD9" s="7"/>
    </row>
    <row r="10" ht="16.6" customHeight="1">
      <c r="A10" s="5"/>
      <c r="B10" s="155">
        <v>3</v>
      </c>
      <c r="C10" s="156">
        <v>9407631.4</v>
      </c>
      <c r="D10" s="156">
        <v>8414624.800000001</v>
      </c>
      <c r="E10" s="156">
        <v>152194260.63</v>
      </c>
      <c r="F10" s="6"/>
      <c r="G10" t="s" s="105">
        <v>68</v>
      </c>
      <c r="H10" s="156">
        <f>SUM(H8:H9)</f>
        <v>17822256.21</v>
      </c>
      <c r="I10" s="156">
        <f>SUM(I8:I9)</f>
        <v>17822256.2</v>
      </c>
      <c r="J10" s="156">
        <f>SUM(J8:J9)</f>
        <v>17822256.2</v>
      </c>
      <c r="K10" s="156">
        <f>SUM(K8:K9)</f>
        <v>17822256.21</v>
      </c>
      <c r="L10" s="156">
        <f>SUM(L8:L9)</f>
        <v>17822256.21</v>
      </c>
      <c r="M10" s="156">
        <f>SUM(M8:M9)</f>
        <v>17822256.21</v>
      </c>
      <c r="N10" s="156">
        <f>SUM(N8:N9)</f>
        <v>17822256.21</v>
      </c>
      <c r="O10" s="156">
        <f>SUM(O8:O9)</f>
        <v>17822256.21</v>
      </c>
      <c r="P10" s="156">
        <f>SUM(P8:P9)</f>
        <v>17822256.21</v>
      </c>
      <c r="Q10" s="156">
        <f>SUM(Q8:Q9)</f>
        <v>17822256.21</v>
      </c>
      <c r="R10" s="156">
        <f>SUM(R8:R9)</f>
        <v>17822256.21</v>
      </c>
      <c r="S10" s="156">
        <f>SUM(S8:S9)</f>
        <v>17822256.21</v>
      </c>
      <c r="T10" s="156">
        <f>SUM(T8:T9)</f>
        <v>17822256.21</v>
      </c>
      <c r="U10" s="156">
        <f>SUM(U8:U9)</f>
        <v>17822256.21</v>
      </c>
      <c r="V10" s="156">
        <f>SUM(V8:V9)</f>
        <v>17822256.21</v>
      </c>
      <c r="W10" s="6"/>
      <c r="X10" s="6"/>
      <c r="Y10" s="6"/>
      <c r="Z10" s="6"/>
      <c r="AA10" s="6"/>
      <c r="AB10" s="6"/>
      <c r="AC10" s="6"/>
      <c r="AD10" s="7"/>
    </row>
    <row r="11" ht="16.6" customHeight="1">
      <c r="A11" s="5"/>
      <c r="B11" s="155">
        <v>4</v>
      </c>
      <c r="C11" s="156">
        <v>8888635.76</v>
      </c>
      <c r="D11" s="156">
        <v>8933620.449999999</v>
      </c>
      <c r="E11" s="156">
        <v>143260640.18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7"/>
    </row>
    <row r="12" ht="16.6" customHeight="1">
      <c r="A12" s="5"/>
      <c r="B12" s="155">
        <v>5</v>
      </c>
      <c r="C12" s="156">
        <v>8337629.6</v>
      </c>
      <c r="D12" s="156">
        <v>9484626.609999999</v>
      </c>
      <c r="E12" s="156">
        <v>133776013.56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7"/>
    </row>
    <row r="13" ht="16.6" customHeight="1">
      <c r="A13" s="5"/>
      <c r="B13" s="155">
        <v>6</v>
      </c>
      <c r="C13" s="156">
        <v>7752638.58</v>
      </c>
      <c r="D13" s="156">
        <v>10069617.63</v>
      </c>
      <c r="E13" s="156">
        <v>123706395.94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7"/>
    </row>
    <row r="14" ht="16.6" customHeight="1">
      <c r="A14" s="5"/>
      <c r="B14" s="155">
        <v>7</v>
      </c>
      <c r="C14" s="156">
        <v>7131566.6</v>
      </c>
      <c r="D14" s="156">
        <v>10690689.61</v>
      </c>
      <c r="E14" s="156">
        <v>113015706.33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7"/>
    </row>
    <row r="15" ht="16.6" customHeight="1">
      <c r="A15" s="5"/>
      <c r="B15" s="155">
        <v>8</v>
      </c>
      <c r="C15" s="156">
        <v>6472188.26</v>
      </c>
      <c r="D15" s="156">
        <v>11350067.95</v>
      </c>
      <c r="E15" s="156">
        <v>101665638.38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7"/>
    </row>
    <row r="16" ht="16.6" customHeight="1">
      <c r="A16" s="5"/>
      <c r="B16" s="155">
        <v>9</v>
      </c>
      <c r="C16" s="156">
        <v>5772140.9</v>
      </c>
      <c r="D16" s="156">
        <v>12050115.31</v>
      </c>
      <c r="E16" s="156">
        <v>89615523.06999999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7"/>
    </row>
    <row r="17" ht="16.6" customHeight="1">
      <c r="A17" s="5"/>
      <c r="B17" s="155">
        <v>10</v>
      </c>
      <c r="C17" s="156">
        <v>5028916.16</v>
      </c>
      <c r="D17" s="156">
        <v>12793340.05</v>
      </c>
      <c r="E17" s="156">
        <v>76822183.02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7"/>
    </row>
    <row r="18" ht="16.6" customHeight="1">
      <c r="A18" s="5"/>
      <c r="B18" s="155">
        <v>11</v>
      </c>
      <c r="C18" s="156">
        <v>4239850.94</v>
      </c>
      <c r="D18" s="156">
        <v>13582405.27</v>
      </c>
      <c r="E18" s="156">
        <v>63239777.75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7"/>
    </row>
    <row r="19" ht="16.6" customHeight="1">
      <c r="A19" s="5"/>
      <c r="B19" s="155">
        <v>12</v>
      </c>
      <c r="C19" s="156">
        <v>3402117.9</v>
      </c>
      <c r="D19" s="156">
        <v>14420138.31</v>
      </c>
      <c r="E19" s="156">
        <v>48819639.44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7"/>
    </row>
    <row r="20" ht="16.6" customHeight="1">
      <c r="A20" s="5"/>
      <c r="B20" s="155">
        <v>13</v>
      </c>
      <c r="C20" s="156">
        <v>2512715.32</v>
      </c>
      <c r="D20" s="156">
        <v>15309540.89</v>
      </c>
      <c r="E20" s="156">
        <v>33510098.55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7"/>
    </row>
    <row r="21" ht="16.6" customHeight="1">
      <c r="A21" s="5"/>
      <c r="B21" s="155">
        <v>14</v>
      </c>
      <c r="C21" s="156">
        <v>1568456.34</v>
      </c>
      <c r="D21" s="156">
        <v>16253799.87</v>
      </c>
      <c r="E21" s="156">
        <v>17256298.68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7"/>
    </row>
    <row r="22" ht="16.6" customHeight="1">
      <c r="A22" s="5"/>
      <c r="B22" s="155">
        <v>15</v>
      </c>
      <c r="C22" s="156">
        <v>565957.53</v>
      </c>
      <c r="D22" s="156">
        <v>17256298.68</v>
      </c>
      <c r="E22" s="156"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7"/>
    </row>
    <row r="23" ht="15.35" customHeight="1">
      <c r="A23" s="5"/>
      <c r="B23" s="6"/>
      <c r="C23" s="151"/>
      <c r="D23" s="151"/>
      <c r="E23" s="15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7"/>
    </row>
    <row r="24" ht="16.6" customHeight="1">
      <c r="A24" s="5"/>
      <c r="B24" s="157"/>
      <c r="C24" s="156">
        <f>SUM(C8:C22)</f>
        <v>91333843.13</v>
      </c>
      <c r="D24" s="156">
        <f>SUM(D8:D22)</f>
        <v>176000000</v>
      </c>
      <c r="E24" s="15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7"/>
    </row>
    <row r="25" ht="15.35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7"/>
    </row>
    <row r="26" ht="15.3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7"/>
    </row>
    <row r="27" ht="15.3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7"/>
    </row>
    <row r="28" ht="15.35" customHeight="1">
      <c r="A28" s="5"/>
      <c r="B28" t="s" s="105">
        <v>89</v>
      </c>
      <c r="C28" s="151">
        <f>D50</f>
        <v>216000000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7"/>
    </row>
    <row r="29" ht="15.35" customHeight="1">
      <c r="A29" s="5"/>
      <c r="B29" t="s" s="105">
        <v>92</v>
      </c>
      <c r="C29" s="62">
        <v>0.06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7"/>
    </row>
    <row r="30" ht="15.35" customHeight="1">
      <c r="A30" s="5"/>
      <c r="B30" t="s" s="105">
        <v>93</v>
      </c>
      <c r="C30" s="152">
        <v>15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7"/>
    </row>
    <row r="31" ht="15.35" customHeight="1">
      <c r="A31" s="5"/>
      <c r="B31" t="s" s="105">
        <v>94</v>
      </c>
      <c r="C31" s="152">
        <v>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7"/>
    </row>
    <row r="32" ht="15.35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7"/>
    </row>
    <row r="33" ht="16.6" customHeight="1">
      <c r="A33" s="5"/>
      <c r="B33" t="s" s="153">
        <v>180</v>
      </c>
      <c r="C33" t="s" s="154">
        <v>92</v>
      </c>
      <c r="D33" t="s" s="154">
        <v>181</v>
      </c>
      <c r="E33" t="s" s="154">
        <v>182</v>
      </c>
      <c r="F33" s="6"/>
      <c r="G33" s="6"/>
      <c r="H33" t="s" s="141">
        <v>183</v>
      </c>
      <c r="I33" t="s" s="141">
        <v>184</v>
      </c>
      <c r="J33" t="s" s="141">
        <v>185</v>
      </c>
      <c r="K33" t="s" s="141">
        <v>186</v>
      </c>
      <c r="L33" t="s" s="141">
        <v>187</v>
      </c>
      <c r="M33" t="s" s="141">
        <v>188</v>
      </c>
      <c r="N33" t="s" s="141">
        <v>189</v>
      </c>
      <c r="O33" t="s" s="141">
        <v>190</v>
      </c>
      <c r="P33" t="s" s="141">
        <v>191</v>
      </c>
      <c r="Q33" t="s" s="141">
        <v>192</v>
      </c>
      <c r="R33" t="s" s="141">
        <v>193</v>
      </c>
      <c r="S33" t="s" s="141">
        <v>194</v>
      </c>
      <c r="T33" t="s" s="141">
        <v>195</v>
      </c>
      <c r="U33" t="s" s="141">
        <v>196</v>
      </c>
      <c r="V33" t="s" s="141">
        <v>197</v>
      </c>
      <c r="W33" s="6"/>
      <c r="X33" s="6"/>
      <c r="Y33" s="6"/>
      <c r="Z33" s="6"/>
      <c r="AA33" s="6"/>
      <c r="AB33" s="6"/>
      <c r="AC33" s="6"/>
      <c r="AD33" s="7"/>
    </row>
    <row r="34" ht="16.6" customHeight="1">
      <c r="A34" s="5"/>
      <c r="B34" s="155">
        <v>1</v>
      </c>
      <c r="C34" s="156">
        <v>12710767.51</v>
      </c>
      <c r="D34" s="156">
        <v>9162001.48</v>
      </c>
      <c r="E34" s="156">
        <v>206837998.52</v>
      </c>
      <c r="F34" s="6"/>
      <c r="G34" t="s" s="105">
        <v>92</v>
      </c>
      <c r="H34" s="156">
        <v>12710767.51</v>
      </c>
      <c r="I34" s="156">
        <v>12145675.3</v>
      </c>
      <c r="J34" s="156">
        <v>11545729.45</v>
      </c>
      <c r="K34" s="156">
        <v>10908780.25</v>
      </c>
      <c r="L34" s="156">
        <v>10232545.41</v>
      </c>
      <c r="M34" s="156">
        <v>9514601.9</v>
      </c>
      <c r="N34" s="156">
        <v>8752377.189999999</v>
      </c>
      <c r="O34" s="156">
        <v>7943140.13</v>
      </c>
      <c r="P34" s="156">
        <v>7083991.11</v>
      </c>
      <c r="Q34" s="156">
        <v>6171851.65</v>
      </c>
      <c r="R34" s="156">
        <v>5203453.42</v>
      </c>
      <c r="S34" s="156">
        <v>4175326.51</v>
      </c>
      <c r="T34" s="156">
        <v>3083786.99</v>
      </c>
      <c r="U34" s="156">
        <v>1924923.69</v>
      </c>
      <c r="V34" s="156">
        <v>694584.24</v>
      </c>
      <c r="W34" s="6"/>
      <c r="X34" s="6"/>
      <c r="Y34" s="6"/>
      <c r="Z34" s="6"/>
      <c r="AA34" s="6"/>
      <c r="AB34" s="6"/>
      <c r="AC34" s="6"/>
      <c r="AD34" s="7"/>
    </row>
    <row r="35" ht="16.6" customHeight="1">
      <c r="A35" s="5"/>
      <c r="B35" s="155">
        <v>2</v>
      </c>
      <c r="C35" s="156">
        <v>12145675.3</v>
      </c>
      <c r="D35" s="156">
        <v>9727093.68</v>
      </c>
      <c r="E35" s="156">
        <v>197110904.85</v>
      </c>
      <c r="F35" s="6"/>
      <c r="G35" t="s" s="105">
        <v>181</v>
      </c>
      <c r="H35" s="156">
        <v>9162001.48</v>
      </c>
      <c r="I35" s="156">
        <v>9727093.68</v>
      </c>
      <c r="J35" s="156">
        <v>10327039.53</v>
      </c>
      <c r="K35" s="156">
        <v>10963988.73</v>
      </c>
      <c r="L35" s="156">
        <v>11640223.57</v>
      </c>
      <c r="M35" s="156">
        <v>12358167.09</v>
      </c>
      <c r="N35" s="156">
        <v>13120391.79</v>
      </c>
      <c r="O35" s="156">
        <v>13929628.85</v>
      </c>
      <c r="P35" s="156">
        <v>14788777.88</v>
      </c>
      <c r="Q35" s="156">
        <v>15700917.34</v>
      </c>
      <c r="R35" s="156">
        <v>16669315.56</v>
      </c>
      <c r="S35" s="156">
        <v>17697442.47</v>
      </c>
      <c r="T35" s="156">
        <v>18788982</v>
      </c>
      <c r="U35" s="156">
        <v>19947845.29</v>
      </c>
      <c r="V35" s="156">
        <v>21178184.74</v>
      </c>
      <c r="W35" s="6"/>
      <c r="X35" s="6"/>
      <c r="Y35" s="6"/>
      <c r="Z35" s="6"/>
      <c r="AA35" s="6"/>
      <c r="AB35" s="6"/>
      <c r="AC35" s="6"/>
      <c r="AD35" s="7"/>
    </row>
    <row r="36" ht="16.6" customHeight="1">
      <c r="A36" s="5"/>
      <c r="B36" s="155">
        <v>3</v>
      </c>
      <c r="C36" s="156">
        <v>11545729.45</v>
      </c>
      <c r="D36" s="156">
        <v>10327039.53</v>
      </c>
      <c r="E36" s="156">
        <v>186783865.31</v>
      </c>
      <c r="F36" s="6"/>
      <c r="G36" t="s" s="105">
        <v>68</v>
      </c>
      <c r="H36" s="156">
        <f>SUM(H34:H35)</f>
        <v>21872768.99</v>
      </c>
      <c r="I36" s="156">
        <f>SUM(I34:I35)</f>
        <v>21872768.98</v>
      </c>
      <c r="J36" s="156">
        <f>SUM(J34:J35)</f>
        <v>21872768.98</v>
      </c>
      <c r="K36" s="156">
        <f>SUM(K34:K35)</f>
        <v>21872768.98</v>
      </c>
      <c r="L36" s="156">
        <f>SUM(L34:L35)</f>
        <v>21872768.98</v>
      </c>
      <c r="M36" s="156">
        <f>SUM(M34:M35)</f>
        <v>21872768.99</v>
      </c>
      <c r="N36" s="156">
        <f>SUM(N34:N35)</f>
        <v>21872768.98</v>
      </c>
      <c r="O36" s="156">
        <f>SUM(O34:O35)</f>
        <v>21872768.98</v>
      </c>
      <c r="P36" s="156">
        <f>SUM(P34:P35)</f>
        <v>21872768.99</v>
      </c>
      <c r="Q36" s="156">
        <f>SUM(Q34:Q35)</f>
        <v>21872768.99</v>
      </c>
      <c r="R36" s="156">
        <f>SUM(R34:R35)</f>
        <v>21872768.98</v>
      </c>
      <c r="S36" s="156">
        <f>SUM(S34:S35)</f>
        <v>21872768.98</v>
      </c>
      <c r="T36" s="156">
        <f>SUM(T34:T35)</f>
        <v>21872768.99</v>
      </c>
      <c r="U36" s="156">
        <f>SUM(U34:U35)</f>
        <v>21872768.98</v>
      </c>
      <c r="V36" s="156">
        <f>SUM(V34:V35)</f>
        <v>21872768.98</v>
      </c>
      <c r="W36" s="6"/>
      <c r="X36" s="6"/>
      <c r="Y36" s="6"/>
      <c r="Z36" s="6"/>
      <c r="AA36" s="6"/>
      <c r="AB36" s="6"/>
      <c r="AC36" s="6"/>
      <c r="AD36" s="7"/>
    </row>
    <row r="37" ht="16.6" customHeight="1">
      <c r="A37" s="5"/>
      <c r="B37" s="155">
        <v>4</v>
      </c>
      <c r="C37" s="156">
        <v>10908780.25</v>
      </c>
      <c r="D37" s="156">
        <v>10963988.73</v>
      </c>
      <c r="E37" s="156">
        <v>175819876.58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7"/>
    </row>
    <row r="38" ht="16.6" customHeight="1">
      <c r="A38" s="5"/>
      <c r="B38" s="155">
        <v>5</v>
      </c>
      <c r="C38" s="156">
        <v>10232545.41</v>
      </c>
      <c r="D38" s="156">
        <v>11640223.57</v>
      </c>
      <c r="E38" s="156">
        <v>164179653.01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7"/>
    </row>
    <row r="39" ht="16.6" customHeight="1">
      <c r="A39" s="5"/>
      <c r="B39" s="155">
        <v>6</v>
      </c>
      <c r="C39" s="156">
        <v>9514601.9</v>
      </c>
      <c r="D39" s="156">
        <v>12358167.09</v>
      </c>
      <c r="E39" s="156">
        <v>151821485.92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7"/>
    </row>
    <row r="40" ht="16.6" customHeight="1">
      <c r="A40" s="5"/>
      <c r="B40" s="155">
        <v>7</v>
      </c>
      <c r="C40" s="156">
        <v>8752377.189999999</v>
      </c>
      <c r="D40" s="156">
        <v>13120391.79</v>
      </c>
      <c r="E40" s="156">
        <v>138701094.13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7"/>
    </row>
    <row r="41" ht="16.6" customHeight="1">
      <c r="A41" s="5"/>
      <c r="B41" s="155">
        <v>8</v>
      </c>
      <c r="C41" s="156">
        <v>7943140.13</v>
      </c>
      <c r="D41" s="156">
        <v>13929628.85</v>
      </c>
      <c r="E41" s="156">
        <v>124771465.28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7"/>
    </row>
    <row r="42" ht="16.6" customHeight="1">
      <c r="A42" s="5"/>
      <c r="B42" s="155">
        <v>9</v>
      </c>
      <c r="C42" s="156">
        <v>7083991.11</v>
      </c>
      <c r="D42" s="156">
        <v>14788777.88</v>
      </c>
      <c r="E42" s="156">
        <v>109982687.4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7"/>
    </row>
    <row r="43" ht="16.6" customHeight="1">
      <c r="A43" s="5"/>
      <c r="B43" s="155">
        <v>10</v>
      </c>
      <c r="C43" s="156">
        <v>6171851.65</v>
      </c>
      <c r="D43" s="156">
        <v>15700917.34</v>
      </c>
      <c r="E43" s="156">
        <v>94281770.06999999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7"/>
    </row>
    <row r="44" ht="16.6" customHeight="1">
      <c r="A44" s="5"/>
      <c r="B44" s="155">
        <v>11</v>
      </c>
      <c r="C44" s="156">
        <v>5203453.42</v>
      </c>
      <c r="D44" s="156">
        <v>16669315.56</v>
      </c>
      <c r="E44" s="156">
        <v>77612454.51000001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7"/>
    </row>
    <row r="45" ht="16.6" customHeight="1">
      <c r="A45" s="5"/>
      <c r="B45" s="155">
        <v>12</v>
      </c>
      <c r="C45" s="156">
        <v>4175326.51</v>
      </c>
      <c r="D45" s="156">
        <v>17697442.47</v>
      </c>
      <c r="E45" s="156">
        <v>59915012.04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7"/>
    </row>
    <row r="46" ht="16.6" customHeight="1">
      <c r="A46" s="5"/>
      <c r="B46" s="155">
        <v>13</v>
      </c>
      <c r="C46" s="156">
        <v>3083786.99</v>
      </c>
      <c r="D46" s="156">
        <v>18788982</v>
      </c>
      <c r="E46" s="156">
        <v>41126030.04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7"/>
    </row>
    <row r="47" ht="16.6" customHeight="1">
      <c r="A47" s="5"/>
      <c r="B47" s="155">
        <v>14</v>
      </c>
      <c r="C47" s="156">
        <v>1924923.69</v>
      </c>
      <c r="D47" s="156">
        <v>19947845.29</v>
      </c>
      <c r="E47" s="156">
        <v>21178184.74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7"/>
    </row>
    <row r="48" ht="16.6" customHeight="1">
      <c r="A48" s="5"/>
      <c r="B48" s="155">
        <v>15</v>
      </c>
      <c r="C48" s="156">
        <v>694584.24</v>
      </c>
      <c r="D48" s="156">
        <v>21178184.74</v>
      </c>
      <c r="E48" s="156">
        <v>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7"/>
    </row>
    <row r="49" ht="15.35" customHeight="1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7"/>
    </row>
    <row r="50" ht="16.6" customHeight="1">
      <c r="A50" s="38"/>
      <c r="B50" s="41"/>
      <c r="C50" s="158">
        <f>SUM(C34:C48)</f>
        <v>112091534.75</v>
      </c>
      <c r="D50" s="158">
        <f>SUM(D34:D48)</f>
        <v>216000000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2"/>
    </row>
  </sheetData>
  <conditionalFormatting sqref="C2 C8:E24 H8:V10 C28 C34:E48 H34:V36 C50:D50">
    <cfRule type="cellIs" dxfId="5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K42"/>
  <sheetViews>
    <sheetView workbookViewId="0" showGridLines="0" defaultGridColor="1"/>
  </sheetViews>
  <sheetFormatPr defaultColWidth="10.8333" defaultRowHeight="16" customHeight="1" outlineLevelRow="0" outlineLevelCol="0"/>
  <cols>
    <col min="1" max="11" width="10.8516" style="159" customWidth="1"/>
    <col min="12" max="16384" width="10.8516" style="159" customWidth="1"/>
  </cols>
  <sheetData>
    <row r="1" ht="16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ht="16" customHeight="1">
      <c r="A2" s="5"/>
      <c r="B2" t="s" s="105">
        <v>198</v>
      </c>
      <c r="C2" s="6"/>
      <c r="D2" s="6"/>
      <c r="E2" s="6"/>
      <c r="F2" s="6"/>
      <c r="G2" s="6"/>
      <c r="H2" s="6"/>
      <c r="I2" s="6"/>
      <c r="J2" s="6"/>
      <c r="K2" s="7"/>
    </row>
    <row r="3" ht="16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ht="16" customHeight="1">
      <c r="A4" s="5"/>
      <c r="B4" s="6"/>
      <c r="C4" s="6"/>
      <c r="D4" s="6"/>
      <c r="E4" s="6"/>
      <c r="F4" s="6"/>
      <c r="G4" s="6"/>
      <c r="H4" s="6"/>
      <c r="I4" s="6"/>
      <c r="J4" s="6"/>
      <c r="K4" s="7"/>
    </row>
    <row r="5" ht="1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7"/>
    </row>
    <row r="6" ht="16" customHeight="1">
      <c r="A6" s="5"/>
      <c r="B6" s="6"/>
      <c r="C6" s="6"/>
      <c r="D6" s="6"/>
      <c r="E6" s="6"/>
      <c r="F6" s="6"/>
      <c r="G6" s="6"/>
      <c r="H6" s="6"/>
      <c r="I6" s="6"/>
      <c r="J6" s="6"/>
      <c r="K6" s="7"/>
    </row>
    <row r="7" ht="16" customHeight="1">
      <c r="A7" s="5"/>
      <c r="B7" s="6"/>
      <c r="C7" s="6"/>
      <c r="D7" s="6"/>
      <c r="E7" s="6"/>
      <c r="F7" s="6"/>
      <c r="G7" s="6"/>
      <c r="H7" s="6"/>
      <c r="I7" s="6"/>
      <c r="J7" s="6"/>
      <c r="K7" s="7"/>
    </row>
    <row r="8" ht="1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7"/>
    </row>
    <row r="9" ht="16" customHeight="1">
      <c r="A9" s="5"/>
      <c r="B9" s="6"/>
      <c r="C9" s="6"/>
      <c r="D9" s="6"/>
      <c r="E9" s="6"/>
      <c r="F9" s="6"/>
      <c r="G9" s="6"/>
      <c r="H9" s="6"/>
      <c r="I9" s="6"/>
      <c r="J9" s="6"/>
      <c r="K9" s="7"/>
    </row>
    <row r="10" ht="16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</row>
    <row r="11" ht="16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</row>
    <row r="12" ht="16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</row>
    <row r="13" ht="16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</row>
    <row r="14" ht="16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</row>
    <row r="15" ht="16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</row>
    <row r="16" ht="16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</row>
    <row r="17" ht="16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</row>
    <row r="18" ht="16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</row>
    <row r="19" ht="16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</row>
    <row r="20" ht="16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</row>
    <row r="21" ht="16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</row>
    <row r="22" ht="16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</row>
    <row r="23" ht="16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</row>
    <row r="24" ht="16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7"/>
    </row>
    <row r="25" ht="16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7"/>
    </row>
    <row r="26" ht="16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7"/>
    </row>
    <row r="27" ht="16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7"/>
    </row>
    <row r="28" ht="16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7"/>
    </row>
    <row r="29" ht="16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</row>
    <row r="30" ht="16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7"/>
    </row>
    <row r="31" ht="16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7"/>
    </row>
    <row r="32" ht="16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7"/>
    </row>
    <row r="33" ht="16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7"/>
    </row>
    <row r="34" ht="16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7"/>
    </row>
    <row r="35" ht="16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7"/>
    </row>
    <row r="36" ht="16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7"/>
    </row>
    <row r="37" ht="16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7"/>
    </row>
    <row r="38" ht="16" customHeight="1">
      <c r="A38" s="5"/>
      <c r="B38" s="6"/>
      <c r="C38" s="6"/>
      <c r="D38" s="6"/>
      <c r="E38" s="6"/>
      <c r="F38" s="6"/>
      <c r="G38" s="6"/>
      <c r="H38" s="6"/>
      <c r="I38" s="6"/>
      <c r="J38" s="6"/>
      <c r="K38" s="7"/>
    </row>
    <row r="39" ht="16" customHeight="1">
      <c r="A39" s="5"/>
      <c r="B39" s="6"/>
      <c r="C39" s="6"/>
      <c r="D39" s="6"/>
      <c r="E39" s="6"/>
      <c r="F39" s="6"/>
      <c r="G39" s="6"/>
      <c r="H39" s="6"/>
      <c r="I39" s="6"/>
      <c r="J39" s="6"/>
      <c r="K39" s="7"/>
    </row>
    <row r="40" ht="16" customHeight="1">
      <c r="A40" s="5"/>
      <c r="B40" s="6"/>
      <c r="C40" s="6"/>
      <c r="D40" s="6"/>
      <c r="E40" s="6"/>
      <c r="F40" s="6"/>
      <c r="G40" s="6"/>
      <c r="H40" s="6"/>
      <c r="I40" s="6"/>
      <c r="J40" s="6"/>
      <c r="K40" s="7"/>
    </row>
    <row r="41" ht="16" customHeight="1">
      <c r="A41" s="5"/>
      <c r="B41" s="6"/>
      <c r="C41" s="6"/>
      <c r="D41" s="6"/>
      <c r="E41" s="6"/>
      <c r="F41" s="6"/>
      <c r="G41" s="6"/>
      <c r="H41" s="6"/>
      <c r="I41" s="6"/>
      <c r="J41" s="6"/>
      <c r="K41" s="7"/>
    </row>
    <row r="42" ht="16" customHeight="1">
      <c r="A42" s="38"/>
      <c r="B42" s="41"/>
      <c r="C42" s="41"/>
      <c r="D42" s="41"/>
      <c r="E42" s="41"/>
      <c r="F42" s="41"/>
      <c r="G42" s="41"/>
      <c r="H42" s="41"/>
      <c r="I42" s="41"/>
      <c r="J42" s="41"/>
      <c r="K42" s="4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