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icardomier/Downloads/Engineering Information/"/>
    </mc:Choice>
  </mc:AlternateContent>
  <xr:revisionPtr revIDLastSave="0" documentId="13_ncr:1_{3AB75BD8-0C56-9840-9949-AEC819EC0843}" xr6:coauthVersionLast="47" xr6:coauthVersionMax="47" xr10:uidLastSave="{00000000-0000-0000-0000-000000000000}"/>
  <bookViews>
    <workbookView xWindow="0" yWindow="500" windowWidth="46440" windowHeight="35100" tabRatio="663" xr2:uid="{00000000-000D-0000-FFFF-FFFF00000000}"/>
  </bookViews>
  <sheets>
    <sheet name="TADH" sheetId="11" r:id="rId1"/>
  </sheets>
  <definedNames>
    <definedName name="area">#REF!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Auxiliar">#REF!</definedName>
    <definedName name="codigodelaobra">#REF!</definedName>
    <definedName name="CodigoMatriz">#REF!</definedName>
    <definedName name="CodigoPartid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lumnaCantidad" localSheetId="0">TADH!$F$17</definedName>
    <definedName name="ColumnaImporte" localSheetId="0">TADH!$G$17</definedName>
    <definedName name="ColumnaPorcentaje" localSheetId="0">TADH!$H$17</definedName>
    <definedName name="contactocliente">#REF!</definedName>
    <definedName name="CostoMatriz1">#REF!</definedName>
    <definedName name="CostoMatriz2">#REF!</definedName>
    <definedName name="decimalesredondeo">#REF!</definedName>
    <definedName name="departamento">#REF!</definedName>
    <definedName name="DescripcionMatriz">#REF!</definedName>
    <definedName name="DescripcionPartidaCorta">#REF!</definedName>
    <definedName name="DescripcionPartidaLarga">#REF!</definedName>
    <definedName name="DetalleTipo1" localSheetId="0">TADH!#REF!</definedName>
    <definedName name="DetalleTipo1">#REF!</definedName>
    <definedName name="DetalleTipo2" localSheetId="0">TADH!#REF!</definedName>
    <definedName name="DetalleTipo2">#REF!</definedName>
    <definedName name="DetalleTipo3" localSheetId="0">TADH!#REF!</definedName>
    <definedName name="DetalleTipo3">#REF!</definedName>
    <definedName name="DetalleTipo4" localSheetId="0">TADH!#REF!</definedName>
    <definedName name="DetalleTipo4">#REF!</definedName>
    <definedName name="DetalleTipo5" localSheetId="0">TADH!#REF!</definedName>
    <definedName name="DetalleTipo6" localSheetId="0">TADH!#REF!</definedName>
    <definedName name="DetalleTipo7" localSheetId="0">TADH!#REF!</definedName>
    <definedName name="DetalleTipo8" localSheetId="0">TADH!#REF!</definedName>
    <definedName name="DetalleTipo8">#REF!</definedName>
    <definedName name="DetalleTipo9" localSheetId="0">TADH!#REF!</definedName>
    <definedName name="DetalleTipoOtros" localSheetId="0">TADH!#REF!</definedName>
    <definedName name="DetalleTipoOtros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ncabezadoTipo1" localSheetId="0">TADH!#REF!</definedName>
    <definedName name="EncabezadoTipo1">#REF!</definedName>
    <definedName name="EncabezadoTipo2" localSheetId="0">TADH!#REF!</definedName>
    <definedName name="EncabezadoTipo2">#REF!</definedName>
    <definedName name="EncabezadoTipo3" localSheetId="0">TADH!#REF!</definedName>
    <definedName name="EncabezadoTipo3">#REF!</definedName>
    <definedName name="EncabezadoTipo4" localSheetId="0">TADH!#REF!</definedName>
    <definedName name="EncabezadoTipo4">#REF!</definedName>
    <definedName name="EncabezadoTipo5" localSheetId="0">TADH!#REF!</definedName>
    <definedName name="EncabezadoTipo6" localSheetId="0">TADH!#REF!</definedName>
    <definedName name="EncabezadoTipo7" localSheetId="0">TADH!#REF!</definedName>
    <definedName name="EncabezadoTipo8" localSheetId="0">TADH!#REF!</definedName>
    <definedName name="EncabezadoTipo9" localSheetId="0">TADH!#REF!</definedName>
    <definedName name="EncabezadoTipoOtros" localSheetId="0">TADH!#REF!</definedName>
    <definedName name="EncabezadoTipoOtros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InicioCostoDirecto" localSheetId="0">TADH!#REF!</definedName>
    <definedName name="InicioCostoDirecto">#REF!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plazocalculado">#REF!</definedName>
    <definedName name="plazoreal">#REF!</definedName>
    <definedName name="porcentajeivapresupuesto">#REF!</definedName>
    <definedName name="PrecioConLetra">#REF!</definedName>
    <definedName name="PrecioMatriz1">#REF!</definedName>
    <definedName name="PrecioMatriz2">#REF!</definedName>
    <definedName name="primeramoneda">#REF!</definedName>
    <definedName name="_xlnm.Print_Area" localSheetId="0">TADH!$A$1:$H$100</definedName>
    <definedName name="_xlnm.Print_Titles" localSheetId="0">TADH!$1:$17</definedName>
    <definedName name="RangoDatosEncabezado">#REF!</definedName>
    <definedName name="RangoDescripcionMatriz" localSheetId="0">TADH!#REF!</definedName>
    <definedName name="RangoDescripcionMatriz">#REF!</definedName>
    <definedName name="RangoSoloDatos" localSheetId="0">TADH!#REF!</definedName>
    <definedName name="RangoSoloDatos">#REF!</definedName>
    <definedName name="RangoTipo1">#REF!</definedName>
    <definedName name="RangoTipo2">#REF!</definedName>
    <definedName name="RangoTipo3">#REF!</definedName>
    <definedName name="RangoTipo4">#REF!</definedName>
    <definedName name="RangoTipo5">#REF!</definedName>
    <definedName name="RangoTipo6">#REF!</definedName>
    <definedName name="RangoTipo7">#REF!</definedName>
    <definedName name="RangoTipo8">#REF!</definedName>
    <definedName name="RangoTipo9">#REF!</definedName>
    <definedName name="RangoTipoOtros">#REF!</definedName>
    <definedName name="RangoTitulosARepetir" localSheetId="0">TADH!$A$1:$H$17</definedName>
    <definedName name="RangoTitulosARepetir">#REF!</definedName>
    <definedName name="razonsocial">#REF!</definedName>
    <definedName name="remateprimeramoneda">#REF!</definedName>
    <definedName name="rematesegundamoneda">#REF!</definedName>
    <definedName name="RenglonPresupuesto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TipoMatriz">#REF!</definedName>
    <definedName name="TotalImporte1Tipo1">#REF!</definedName>
    <definedName name="TotalImporte1Tipo2">#REF!</definedName>
    <definedName name="TotalImporte1Tipo3">#REF!</definedName>
    <definedName name="TotalImporte1Tipo4">#REF!</definedName>
    <definedName name="TotalImporte1Tipo5">#REF!</definedName>
    <definedName name="TotalImporte1Tipo6">#REF!</definedName>
    <definedName name="TotalImporte1Tipo7">#REF!</definedName>
    <definedName name="TotalImporte1Tipo8">#REF!</definedName>
    <definedName name="TotalImporte1Tipo9">#REF!</definedName>
    <definedName name="TotalImporte1TipoOtros">#REF!</definedName>
    <definedName name="TotalImporte2Tipo1">#REF!</definedName>
    <definedName name="TotalImporte2Tipo2">#REF!</definedName>
    <definedName name="TotalImporte2Tipo3">#REF!</definedName>
    <definedName name="TotalImporte2Tipo4">#REF!</definedName>
    <definedName name="TotalImporte2Tipo5">#REF!</definedName>
    <definedName name="TotalImporte2Tipo6">#REF!</definedName>
    <definedName name="TotalImporte2Tipo7">#REF!</definedName>
    <definedName name="TotalImporte2Tipo8">#REF!</definedName>
    <definedName name="TotalImporte2Tipo9">#REF!</definedName>
    <definedName name="TotalImporte2TipoOtros">#REF!</definedName>
    <definedName name="TotalPorcentaje1Tipo1">#REF!</definedName>
    <definedName name="TotalPorcentaje1Tipo2">#REF!</definedName>
    <definedName name="TotalPorcentaje1Tipo3">#REF!</definedName>
    <definedName name="TotalPorcentaje1Tipo4">#REF!</definedName>
    <definedName name="TotalPorcentaje1Tipo5">#REF!</definedName>
    <definedName name="TotalPorcentaje1Tipo6">#REF!</definedName>
    <definedName name="TotalPorcentaje1Tipo7">#REF!</definedName>
    <definedName name="TotalPorcentaje1Tipo8">#REF!</definedName>
    <definedName name="TotalPorcentaje1Tipo9">#REF!</definedName>
    <definedName name="TotalPorcentaje1TipoOtros">#REF!</definedName>
    <definedName name="TotalPorcentaje2Tipo1">#REF!</definedName>
    <definedName name="TotalPorcentaje2Tipo2">#REF!</definedName>
    <definedName name="TotalPorcentaje2Tipo3">#REF!</definedName>
    <definedName name="TotalPorcentaje2Tipo4">#REF!</definedName>
    <definedName name="TotalPorcentaje2Tipo5">#REF!</definedName>
    <definedName name="TotalPorcentaje2Tipo6">#REF!</definedName>
    <definedName name="TotalPorcentaje2Tipo7">#REF!</definedName>
    <definedName name="TotalPorcentaje2Tipo8">#REF!</definedName>
    <definedName name="TotalPorcentaje2Tipo9">#REF!</definedName>
    <definedName name="TotalPorcentaje2TipoOtros">#REF!</definedName>
    <definedName name="totalpresupuestoprimeramoneda">#REF!</definedName>
    <definedName name="totalpresupuestosegundamoneda">#REF!</definedName>
    <definedName name="TotalTipo1" localSheetId="0">TADH!#REF!</definedName>
    <definedName name="TotalTipo1">#REF!</definedName>
    <definedName name="TotalTipo2" localSheetId="0">TADH!#REF!</definedName>
    <definedName name="TotalTipo2">#REF!</definedName>
    <definedName name="TotalTipo3" localSheetId="0">TADH!#REF!</definedName>
    <definedName name="TotalTipo3">#REF!</definedName>
    <definedName name="TotalTipo4" localSheetId="0">TADH!#REF!</definedName>
    <definedName name="TotalTipo4">#REF!</definedName>
    <definedName name="TotalTipo5" localSheetId="0">TADH!#REF!</definedName>
    <definedName name="TotalTipo6" localSheetId="0">TADH!#REF!</definedName>
    <definedName name="TotalTipo7" localSheetId="0">TADH!#REF!</definedName>
    <definedName name="TotalTipo8" localSheetId="0">TADH!#REF!</definedName>
    <definedName name="TotalTipo9" localSheetId="0">TADH!#REF!</definedName>
    <definedName name="TotalTipoOtros" localSheetId="0">TADH!#REF!</definedName>
    <definedName name="TotalTipoOtros">#REF!</definedName>
    <definedName name="UnidadMatriz">#REF!</definedName>
    <definedName name="VolumenPresupues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1" l="1"/>
  <c r="G69" i="11" l="1"/>
  <c r="G71" i="11"/>
  <c r="G56" i="11"/>
  <c r="G57" i="11"/>
  <c r="G58" i="11"/>
  <c r="G59" i="11"/>
  <c r="G60" i="11"/>
  <c r="G61" i="11"/>
  <c r="G65" i="11"/>
  <c r="G67" i="11"/>
  <c r="G68" i="11"/>
  <c r="F66" i="11"/>
  <c r="G66" i="11" s="1"/>
  <c r="F64" i="11"/>
  <c r="G64" i="11" s="1"/>
  <c r="F63" i="11"/>
  <c r="G63" i="11" s="1"/>
  <c r="F62" i="11"/>
  <c r="G62" i="11" s="1"/>
  <c r="D37" i="11"/>
  <c r="G37" i="11" s="1"/>
  <c r="F55" i="11"/>
  <c r="G55" i="11" s="1"/>
  <c r="F54" i="11"/>
  <c r="G54" i="11" s="1"/>
  <c r="F53" i="11"/>
  <c r="G53" i="11" s="1"/>
  <c r="F52" i="11"/>
  <c r="G52" i="11" s="1"/>
  <c r="D27" i="11"/>
  <c r="D26" i="11"/>
  <c r="D25" i="11"/>
  <c r="D24" i="11"/>
  <c r="G70" i="11" l="1"/>
  <c r="F75" i="11" s="1"/>
  <c r="G75" i="11" s="1"/>
  <c r="F74" i="11" l="1"/>
  <c r="G74" i="11" s="1"/>
  <c r="F73" i="11"/>
  <c r="G73" i="11" s="1"/>
  <c r="F72" i="11"/>
  <c r="G72" i="11" s="1"/>
  <c r="G76" i="11" l="1"/>
  <c r="G79" i="11" l="1"/>
  <c r="G81" i="11" s="1"/>
  <c r="Z50" i="11"/>
  <c r="Y50" i="11"/>
  <c r="G45" i="11"/>
  <c r="G38" i="11"/>
  <c r="G36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A23" i="11"/>
  <c r="F22" i="11"/>
  <c r="G22" i="11" s="1"/>
  <c r="D39" i="11" l="1"/>
  <c r="D40" i="11" l="1"/>
  <c r="G39" i="11"/>
  <c r="D41" i="11" l="1"/>
  <c r="G40" i="11"/>
  <c r="G41" i="11" l="1"/>
  <c r="D42" i="11"/>
  <c r="G42" i="11" s="1"/>
  <c r="G43" i="11" l="1"/>
  <c r="F47" i="11" l="1"/>
  <c r="G47" i="11" s="1"/>
  <c r="F46" i="11"/>
  <c r="G46" i="11" s="1"/>
  <c r="F49" i="11"/>
  <c r="G49" i="11" s="1"/>
  <c r="F48" i="11"/>
  <c r="G48" i="11" s="1"/>
  <c r="G50" i="11" l="1"/>
  <c r="G83" i="11" l="1"/>
  <c r="G84" i="11" s="1"/>
  <c r="H69" i="11" l="1"/>
  <c r="H68" i="11"/>
  <c r="H61" i="11"/>
  <c r="H60" i="11"/>
  <c r="H67" i="11"/>
  <c r="H64" i="11"/>
  <c r="H55" i="11"/>
  <c r="H52" i="11"/>
  <c r="H65" i="11"/>
  <c r="H57" i="11"/>
  <c r="H62" i="11"/>
  <c r="H53" i="11"/>
  <c r="H63" i="11"/>
  <c r="H56" i="11"/>
  <c r="H59" i="11"/>
  <c r="H71" i="11"/>
  <c r="H58" i="11"/>
  <c r="H66" i="11"/>
  <c r="H54" i="11"/>
  <c r="H75" i="11"/>
  <c r="H70" i="11"/>
  <c r="H74" i="11"/>
  <c r="H72" i="11"/>
  <c r="H73" i="11"/>
  <c r="H76" i="11"/>
  <c r="H50" i="11"/>
  <c r="H83" i="11"/>
  <c r="G85" i="11" l="1"/>
  <c r="H38" i="11"/>
  <c r="H30" i="11"/>
  <c r="H23" i="11"/>
  <c r="H36" i="11"/>
  <c r="H32" i="11"/>
  <c r="H25" i="11"/>
  <c r="H33" i="11"/>
  <c r="H29" i="11"/>
  <c r="H28" i="11"/>
  <c r="H45" i="11"/>
  <c r="H31" i="11"/>
  <c r="H24" i="11"/>
  <c r="H81" i="11"/>
  <c r="H79" i="11"/>
  <c r="H26" i="11"/>
  <c r="H22" i="11"/>
  <c r="H34" i="11"/>
  <c r="H27" i="11"/>
  <c r="H39" i="11"/>
  <c r="H40" i="11"/>
  <c r="H41" i="11"/>
  <c r="H42" i="11"/>
  <c r="H43" i="11"/>
  <c r="H48" i="11"/>
  <c r="H49" i="11"/>
  <c r="H47" i="11"/>
  <c r="H46" i="11"/>
  <c r="G19" i="11" l="1"/>
</calcChain>
</file>

<file path=xl/sharedStrings.xml><?xml version="1.0" encoding="utf-8"?>
<sst xmlns="http://schemas.openxmlformats.org/spreadsheetml/2006/main" count="189" uniqueCount="96">
  <si>
    <t>Fecha:</t>
  </si>
  <si>
    <t>Unidad</t>
  </si>
  <si>
    <t>Inicio Obra:</t>
  </si>
  <si>
    <t>ART. 45 A.1 RLOPySRM</t>
  </si>
  <si>
    <t>Importe</t>
  </si>
  <si>
    <t>Adecuacion de Terreno</t>
  </si>
  <si>
    <t>% Estimado de Costo de Servicios de Supervision y Control de Calidad de la Obra</t>
  </si>
  <si>
    <t>Fin Obra:</t>
  </si>
  <si>
    <t>Construccion de Banquetas y Guarniciones</t>
  </si>
  <si>
    <t>Construccion</t>
  </si>
  <si>
    <t>DOCUMENTO</t>
  </si>
  <si>
    <t>1097 días naturales</t>
  </si>
  <si>
    <t>% Estimado de Costo de Elaboración del Proyecto Ejecutivo</t>
  </si>
  <si>
    <t>Cantidad</t>
  </si>
  <si>
    <t>Partida:</t>
  </si>
  <si>
    <t>SUBTOTAL:</t>
  </si>
  <si>
    <t>%</t>
  </si>
  <si>
    <t>Duración:</t>
  </si>
  <si>
    <t>Urbanizacion (Area Total)</t>
  </si>
  <si>
    <t>P. Unitario</t>
  </si>
  <si>
    <t>Código</t>
  </si>
  <si>
    <t>Concepto</t>
  </si>
  <si>
    <t>*</t>
  </si>
  <si>
    <t>m2</t>
  </si>
  <si>
    <t>Op.</t>
  </si>
  <si>
    <t>Construccion de Areas Verdes</t>
  </si>
  <si>
    <t>% Estimado de Costo de Elaboración de Tramites y Permisos</t>
  </si>
  <si>
    <t>TRANSSHIPPING WORLD COMPANY</t>
  </si>
  <si>
    <t>Subtotal antes de Impuesto</t>
  </si>
  <si>
    <t xml:space="preserve">Subtotal  </t>
  </si>
  <si>
    <t>RESUMEN DE INVERSION ESTIMADA</t>
  </si>
  <si>
    <t>FINCA SAN JOSE, PUERTO SAN JOSE, MUNICIPIO DE ESCUINTLA, GUATEMALA, GUATEMALA</t>
  </si>
  <si>
    <t>UBICADA EN EL KM.105, RUTA CA-9A</t>
  </si>
  <si>
    <t>Ciudad de Guatemala, Guatemala 04 de Mayo del 2023</t>
  </si>
  <si>
    <t>01/006/2024</t>
  </si>
  <si>
    <t>01/006/2026</t>
  </si>
  <si>
    <t>Construccion de Estacionamiento Principal</t>
  </si>
  <si>
    <t>Construccion de Caseta de Control Acceso Principal Peatonal Registro Delta</t>
  </si>
  <si>
    <t>Construccion de Pavimento Hidraulico de Acceso Principal</t>
  </si>
  <si>
    <t>Construccion de Barda Perimetral</t>
  </si>
  <si>
    <t>Construccion de Pozo Mecanico</t>
  </si>
  <si>
    <t>Lote</t>
  </si>
  <si>
    <t>Equipos de Equipamiento de Pozo Mecanico</t>
  </si>
  <si>
    <t>Construccion de Cisterna de Concreto Capacidad de 450 m3</t>
  </si>
  <si>
    <t>m3</t>
  </si>
  <si>
    <t>KVA</t>
  </si>
  <si>
    <t>Construccion de una Subestacion Precio de Mercado por KVA</t>
  </si>
  <si>
    <t>% de Inversion en Infraestructura, Seguridad Tecnicas Informaticas</t>
  </si>
  <si>
    <t>Instalacion de Sistema de Paneles Solares</t>
  </si>
  <si>
    <t>TOTAL ZONA ADUANERA Y DEPOSITO TEMPORAL ADUANERO ETAPA 1A</t>
  </si>
  <si>
    <t>Construccion de Planta de Tratemiento de Industrial para Tratar m3-dia</t>
  </si>
  <si>
    <t>MONEDA</t>
  </si>
  <si>
    <t>PESOS MX</t>
  </si>
  <si>
    <t>Sistema de Enfriamiento de Aire Acondicionado para Oficinas</t>
  </si>
  <si>
    <t>Sistema de Control Inteligente Inmotico de Edificios</t>
  </si>
  <si>
    <t>CAPACITACION Y ADIESTRAMIENTO</t>
  </si>
  <si>
    <t>TOTAL DE CAPACITACION Y ADIESTRAMIENTO</t>
  </si>
  <si>
    <t>Equipamiento de Mobiliario de Oficinas</t>
  </si>
  <si>
    <t>Sistema de Iluminacion  Industrial y de Oficina</t>
  </si>
  <si>
    <t>Capacitacion de Personal Operativo, Administrativo, de Seguridad y Adiestramiento</t>
  </si>
  <si>
    <t>% Estimado de Costo de Equipamiento de Mobiliario, Equipo de Computo, Estanteria, RACKS, Simuladores de Vuelo, Softwares, Equipo de Laboratorio</t>
  </si>
  <si>
    <r>
      <t xml:space="preserve">Construccion de Areas de Oficinas y Centros Comerciales, Incluye Control de Acceso </t>
    </r>
    <r>
      <rPr>
        <b/>
        <sz val="8"/>
        <rFont val="Arial"/>
        <family val="2"/>
      </rPr>
      <t>Gama</t>
    </r>
  </si>
  <si>
    <t>PRESUPUESTO INTERNO PI-TWC-TADH</t>
  </si>
  <si>
    <t xml:space="preserve">CONSTRUCCION DE TERMINAL DE ALMACENAMIENTO DE HIDROCARBUROS 112,776.20 M2 </t>
  </si>
  <si>
    <t>1. Construccion de Terminal de Almacenamiento de Hidrocarburos.</t>
  </si>
  <si>
    <t>Construccion de Terminal de Almacenamiento de Hidrocarburos (Obra Civil)</t>
  </si>
  <si>
    <t>Construccion de Terminal de Almacenamiento de Hidrocarburos (Infraestructura Petrolera)</t>
  </si>
  <si>
    <t>Tanque de Almacenamiento de Diesel TV-1001, 100 MBLS</t>
  </si>
  <si>
    <t>Tanque</t>
  </si>
  <si>
    <t>Sistema Contraincendio, Procura, Instalacion y Puesta en Marcha</t>
  </si>
  <si>
    <t>Sistema</t>
  </si>
  <si>
    <t>Sistema de Deteccion, Procura, Instalacion y Puesta en Marcha</t>
  </si>
  <si>
    <t>Paquete de Medicion de Transferencia y Custodia</t>
  </si>
  <si>
    <t>Paquete</t>
  </si>
  <si>
    <t>Ducto</t>
  </si>
  <si>
    <t>Construccion de Planta de Tratemiento de Industrial para Aguas Aceitosas Tratar m3-dia</t>
  </si>
  <si>
    <t>Tanque de Almacenamiento de Gasolina TV-1002, 100 MBLS</t>
  </si>
  <si>
    <t>Tanque de Almacenamiento de Gasolina Premium TV-1003, 100 MBLS</t>
  </si>
  <si>
    <t>Tanque de Almacenamiento de Turbocina TV-1004, 100 MBLS</t>
  </si>
  <si>
    <t>Gasolinoducto de 24" de Monoboya 01 a TV 1002-1 y 2, 1003-1 y 2</t>
  </si>
  <si>
    <t>Gasolinoducto de 24" de Monoboya 01 a TV 1001-1 y 2</t>
  </si>
  <si>
    <t>Gasolinoducto de 24" de Monoboya 01 a TV 1004-1 y 2</t>
  </si>
  <si>
    <t>Sistema de Tuberia de Descarga de 4" de TV 1002-1 y 2, 1003-1 y 2 a llenaderas</t>
  </si>
  <si>
    <t>Sistema de Tuberia de Descarga 4" de TV 1001-1 y 2 a llenadera</t>
  </si>
  <si>
    <t>Sistema de Tuberia de Descarga de 4" de TV 1004-1 y 2 a Llenadera</t>
  </si>
  <si>
    <t>Construccion de Ductos Submarinos</t>
  </si>
  <si>
    <t>Sistema de Luz y Fuerza y Alumbrado</t>
  </si>
  <si>
    <t>Procura e Instalacion, puesta en marcha de sistema de Instrumentacion</t>
  </si>
  <si>
    <t>Procura e Instalacion, puesta en marcha de Monoboya</t>
  </si>
  <si>
    <t>Monoboya</t>
  </si>
  <si>
    <t>Construccion de Llenaderas para la distribucion de Combustible</t>
  </si>
  <si>
    <t>Llenadera</t>
  </si>
  <si>
    <t>(* CUATRO MIL, TRES MILLONES, DOSCIENTOS TREINTA Y SIETE MIL, SETECIENTOS CINCUENTA Y NUEVE PESOS 62/100 M.N. *)</t>
  </si>
  <si>
    <t>PI-TWC-TADH</t>
  </si>
  <si>
    <t>Tipo de Cambio MXN/USD</t>
  </si>
  <si>
    <t>Presupuesto en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</si>
</sst>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;[Red]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0."/>
    <numFmt numFmtId="169" formatCode="[$$]#,##0.00"/>
    <numFmt numFmtId="170" formatCode="_-* #,##0_-;\-* #,##0_-;_-* &quot;-&quot;??_-;_-@_-"/>
    <numFmt numFmtId="171" formatCode="#,##0.0000"/>
    <numFmt numFmtId="172" formatCode="dd/mm/yyyy;@"/>
    <numFmt numFmtId="173" formatCode="#,##0.0000##"/>
    <numFmt numFmtId="174" formatCode="0.0000%"/>
    <numFmt numFmtId="175" formatCode="[$$]#,##0.00" x16r2:formatCode16="[$$-sn-Latn-ZW]#,##0.00"/>
    <numFmt numFmtId="176" formatCode="[$$]#,##0.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4" fillId="0" borderId="0" xfId="2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5" fillId="0" borderId="0" xfId="5" applyFont="1"/>
    <xf numFmtId="0" fontId="2" fillId="0" borderId="3" xfId="0" applyFont="1" applyBorder="1"/>
    <xf numFmtId="174" fontId="2" fillId="0" borderId="0" xfId="8" applyNumberFormat="1" applyFont="1" applyFill="1"/>
    <xf numFmtId="0" fontId="2" fillId="0" borderId="0" xfId="2" applyFont="1" applyAlignment="1">
      <alignment vertical="top"/>
    </xf>
    <xf numFmtId="171" fontId="5" fillId="0" borderId="0" xfId="5" applyNumberFormat="1" applyFont="1"/>
    <xf numFmtId="171" fontId="2" fillId="0" borderId="0" xfId="0" applyNumberFormat="1" applyFont="1"/>
    <xf numFmtId="0" fontId="4" fillId="0" borderId="0" xfId="2" applyFont="1" applyAlignment="1">
      <alignment horizontal="center" vertical="top"/>
    </xf>
    <xf numFmtId="0" fontId="2" fillId="0" borderId="4" xfId="0" applyFont="1" applyBorder="1"/>
    <xf numFmtId="0" fontId="4" fillId="0" borderId="5" xfId="0" applyFont="1" applyBorder="1" applyAlignment="1">
      <alignment horizontal="right"/>
    </xf>
    <xf numFmtId="167" fontId="2" fillId="0" borderId="0" xfId="5" applyNumberFormat="1" applyFont="1"/>
    <xf numFmtId="0" fontId="4" fillId="0" borderId="0" xfId="5" applyFont="1"/>
    <xf numFmtId="167" fontId="4" fillId="0" borderId="6" xfId="5" applyNumberFormat="1" applyFont="1" applyBorder="1"/>
    <xf numFmtId="14" fontId="2" fillId="0" borderId="4" xfId="0" applyNumberFormat="1" applyFont="1" applyBorder="1" applyAlignment="1">
      <alignment horizontal="center"/>
    </xf>
    <xf numFmtId="174" fontId="2" fillId="0" borderId="0" xfId="5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5" applyFont="1"/>
    <xf numFmtId="171" fontId="2" fillId="0" borderId="3" xfId="0" applyNumberFormat="1" applyFont="1" applyBorder="1"/>
    <xf numFmtId="0" fontId="5" fillId="0" borderId="0" xfId="5" applyFont="1" applyAlignment="1">
      <alignment horizontal="center"/>
    </xf>
    <xf numFmtId="0" fontId="4" fillId="0" borderId="4" xfId="0" applyFont="1" applyBorder="1" applyAlignment="1">
      <alignment horizontal="center"/>
    </xf>
    <xf numFmtId="167" fontId="4" fillId="0" borderId="0" xfId="5" applyNumberFormat="1" applyFont="1" applyAlignment="1">
      <alignment horizontal="left"/>
    </xf>
    <xf numFmtId="10" fontId="4" fillId="0" borderId="0" xfId="2" applyNumberFormat="1" applyFont="1" applyAlignment="1">
      <alignment horizontal="right" vertical="top"/>
    </xf>
    <xf numFmtId="0" fontId="4" fillId="0" borderId="10" xfId="0" applyFont="1" applyBorder="1" applyAlignment="1">
      <alignment horizontal="center" vertical="center"/>
    </xf>
    <xf numFmtId="170" fontId="2" fillId="0" borderId="0" xfId="1" applyNumberFormat="1" applyFont="1" applyBorder="1" applyAlignment="1">
      <alignment vertical="top"/>
    </xf>
    <xf numFmtId="0" fontId="0" fillId="0" borderId="0" xfId="5" applyFont="1"/>
    <xf numFmtId="0" fontId="2" fillId="0" borderId="12" xfId="0" applyFont="1" applyBorder="1"/>
    <xf numFmtId="0" fontId="4" fillId="0" borderId="0" xfId="5" applyFont="1" applyAlignment="1">
      <alignment horizontal="left"/>
    </xf>
    <xf numFmtId="167" fontId="6" fillId="0" borderId="0" xfId="5" applyNumberFormat="1" applyFont="1" applyAlignment="1">
      <alignment horizontal="right" vertical="top"/>
    </xf>
    <xf numFmtId="0" fontId="4" fillId="0" borderId="0" xfId="2" applyFont="1" applyAlignment="1">
      <alignment vertical="top"/>
    </xf>
    <xf numFmtId="173" fontId="4" fillId="0" borderId="0" xfId="2" applyNumberFormat="1" applyFont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4" fillId="0" borderId="0" xfId="2" applyFont="1" applyAlignment="1">
      <alignment vertical="center"/>
    </xf>
    <xf numFmtId="10" fontId="4" fillId="0" borderId="6" xfId="2" applyNumberFormat="1" applyFont="1" applyBorder="1" applyAlignment="1">
      <alignment horizontal="right" vertical="top"/>
    </xf>
    <xf numFmtId="171" fontId="4" fillId="0" borderId="2" xfId="0" applyNumberFormat="1" applyFont="1" applyBorder="1" applyAlignment="1">
      <alignment horizontal="center" vertical="center"/>
    </xf>
    <xf numFmtId="169" fontId="2" fillId="0" borderId="0" xfId="2" applyNumberFormat="1" applyFont="1" applyAlignment="1">
      <alignment horizontal="right" vertical="top"/>
    </xf>
    <xf numFmtId="0" fontId="4" fillId="0" borderId="5" xfId="0" applyFont="1" applyBorder="1" applyAlignment="1">
      <alignment horizontal="left"/>
    </xf>
    <xf numFmtId="175" fontId="0" fillId="0" borderId="0" xfId="0" applyNumberFormat="1"/>
    <xf numFmtId="167" fontId="4" fillId="0" borderId="0" xfId="5" applyNumberFormat="1" applyFont="1"/>
    <xf numFmtId="0" fontId="8" fillId="0" borderId="0" xfId="0" applyFont="1"/>
    <xf numFmtId="168" fontId="2" fillId="2" borderId="0" xfId="2" applyNumberFormat="1" applyFont="1" applyFill="1" applyAlignment="1">
      <alignment vertical="top"/>
    </xf>
    <xf numFmtId="0" fontId="2" fillId="2" borderId="0" xfId="2" applyFont="1" applyFill="1" applyAlignment="1">
      <alignment horizontal="justify" vertical="top" wrapText="1"/>
    </xf>
    <xf numFmtId="0" fontId="2" fillId="2" borderId="0" xfId="2" applyFont="1" applyFill="1" applyAlignment="1">
      <alignment horizontal="center" vertical="top"/>
    </xf>
    <xf numFmtId="169" fontId="2" fillId="2" borderId="0" xfId="2" applyNumberFormat="1" applyFont="1" applyFill="1" applyAlignment="1">
      <alignment horizontal="right" vertical="top"/>
    </xf>
    <xf numFmtId="169" fontId="2" fillId="2" borderId="0" xfId="2" applyNumberFormat="1" applyFont="1" applyFill="1" applyAlignment="1">
      <alignment horizontal="center" vertical="top"/>
    </xf>
    <xf numFmtId="4" fontId="2" fillId="2" borderId="0" xfId="2" applyNumberFormat="1" applyFont="1" applyFill="1" applyAlignment="1">
      <alignment horizontal="center" vertical="top"/>
    </xf>
    <xf numFmtId="10" fontId="2" fillId="2" borderId="0" xfId="2" applyNumberFormat="1" applyFont="1" applyFill="1" applyAlignment="1">
      <alignment horizontal="right" vertical="top"/>
    </xf>
    <xf numFmtId="0" fontId="2" fillId="0" borderId="0" xfId="0" applyFont="1" applyAlignment="1">
      <alignment vertical="top" wrapText="1"/>
    </xf>
    <xf numFmtId="171" fontId="4" fillId="0" borderId="0" xfId="0" applyNumberFormat="1" applyFont="1" applyAlignment="1">
      <alignment horizontal="center"/>
    </xf>
    <xf numFmtId="171" fontId="4" fillId="0" borderId="0" xfId="0" applyNumberFormat="1" applyFont="1" applyAlignment="1">
      <alignment horizontal="right"/>
    </xf>
    <xf numFmtId="17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5" fontId="2" fillId="2" borderId="0" xfId="9" applyFont="1" applyFill="1" applyAlignment="1">
      <alignment horizontal="right" vertical="top"/>
    </xf>
    <xf numFmtId="168" fontId="2" fillId="2" borderId="0" xfId="2" applyNumberFormat="1" applyFont="1" applyFill="1" applyAlignment="1">
      <alignment horizontal="center" vertical="top"/>
    </xf>
    <xf numFmtId="168" fontId="2" fillId="2" borderId="0" xfId="2" applyNumberFormat="1" applyFont="1" applyFill="1" applyAlignment="1">
      <alignment horizontal="center" vertical="center"/>
    </xf>
    <xf numFmtId="10" fontId="2" fillId="2" borderId="0" xfId="8" applyNumberFormat="1" applyFont="1" applyFill="1" applyAlignment="1">
      <alignment horizontal="center" vertical="top"/>
    </xf>
    <xf numFmtId="165" fontId="4" fillId="2" borderId="1" xfId="9" applyFont="1" applyFill="1" applyBorder="1" applyAlignment="1">
      <alignment horizontal="right" vertical="top"/>
    </xf>
    <xf numFmtId="165" fontId="0" fillId="0" borderId="0" xfId="9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1" fontId="5" fillId="0" borderId="0" xfId="5" applyNumberFormat="1" applyFont="1" applyAlignment="1">
      <alignment horizontal="center" vertical="center"/>
    </xf>
    <xf numFmtId="9" fontId="2" fillId="2" borderId="0" xfId="8" applyFont="1" applyFill="1" applyAlignment="1">
      <alignment horizontal="center" vertical="top"/>
    </xf>
    <xf numFmtId="165" fontId="2" fillId="0" borderId="0" xfId="9" applyFont="1"/>
    <xf numFmtId="167" fontId="0" fillId="0" borderId="0" xfId="0" applyNumberFormat="1"/>
    <xf numFmtId="0" fontId="2" fillId="2" borderId="0" xfId="2" applyFont="1" applyFill="1" applyAlignment="1">
      <alignment horizontal="justify" vertical="center" wrapText="1"/>
    </xf>
    <xf numFmtId="0" fontId="2" fillId="2" borderId="0" xfId="2" applyFont="1" applyFill="1" applyAlignment="1">
      <alignment horizontal="center" vertical="center"/>
    </xf>
    <xf numFmtId="4" fontId="2" fillId="2" borderId="0" xfId="2" applyNumberFormat="1" applyFont="1" applyFill="1" applyAlignment="1">
      <alignment horizontal="center" vertical="center"/>
    </xf>
    <xf numFmtId="169" fontId="2" fillId="2" borderId="0" xfId="2" applyNumberFormat="1" applyFont="1" applyFill="1" applyAlignment="1">
      <alignment horizontal="center" vertical="center"/>
    </xf>
    <xf numFmtId="165" fontId="2" fillId="2" borderId="0" xfId="9" applyFont="1" applyFill="1" applyAlignment="1">
      <alignment horizontal="right" vertical="center"/>
    </xf>
    <xf numFmtId="2" fontId="2" fillId="2" borderId="0" xfId="8" applyNumberFormat="1" applyFont="1" applyFill="1" applyAlignment="1">
      <alignment horizontal="center" vertical="top"/>
    </xf>
    <xf numFmtId="165" fontId="4" fillId="2" borderId="0" xfId="9" applyFont="1" applyFill="1" applyBorder="1" applyAlignment="1">
      <alignment horizontal="right" vertical="top"/>
    </xf>
    <xf numFmtId="165" fontId="4" fillId="2" borderId="3" xfId="9" applyFont="1" applyFill="1" applyBorder="1" applyAlignment="1">
      <alignment horizontal="right" vertical="top"/>
    </xf>
    <xf numFmtId="176" fontId="2" fillId="2" borderId="0" xfId="2" applyNumberFormat="1" applyFont="1" applyFill="1" applyAlignment="1">
      <alignment horizontal="center" vertical="top"/>
    </xf>
    <xf numFmtId="10" fontId="2" fillId="2" borderId="0" xfId="2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2" applyFont="1" applyAlignment="1">
      <alignment horizontal="justify" vertical="top" wrapText="1"/>
    </xf>
    <xf numFmtId="0" fontId="9" fillId="0" borderId="0" xfId="0" applyFont="1" applyAlignment="1">
      <alignment horizontal="left" vertical="top" wrapText="1"/>
    </xf>
    <xf numFmtId="167" fontId="0" fillId="0" borderId="0" xfId="9" applyNumberFormat="1" applyFont="1"/>
    <xf numFmtId="4" fontId="2" fillId="0" borderId="0" xfId="2" applyNumberFormat="1" applyFont="1" applyAlignment="1">
      <alignment horizontal="center" vertical="center"/>
    </xf>
    <xf numFmtId="168" fontId="2" fillId="0" borderId="0" xfId="2" applyNumberFormat="1" applyFont="1" applyAlignment="1">
      <alignment horizontal="center" vertical="top"/>
    </xf>
    <xf numFmtId="0" fontId="2" fillId="0" borderId="0" xfId="2" applyFont="1" applyAlignment="1">
      <alignment horizontal="justify" vertical="center" wrapText="1"/>
    </xf>
    <xf numFmtId="0" fontId="2" fillId="0" borderId="0" xfId="2" applyFont="1" applyAlignment="1">
      <alignment horizontal="center" vertical="center"/>
    </xf>
    <xf numFmtId="169" fontId="2" fillId="0" borderId="0" xfId="2" applyNumberFormat="1" applyFont="1" applyAlignment="1">
      <alignment horizontal="center" vertical="center"/>
    </xf>
    <xf numFmtId="165" fontId="2" fillId="0" borderId="0" xfId="9" applyFont="1" applyFill="1" applyAlignment="1">
      <alignment horizontal="right" vertical="center"/>
    </xf>
    <xf numFmtId="10" fontId="2" fillId="0" borderId="0" xfId="2" applyNumberFormat="1" applyFont="1" applyAlignment="1">
      <alignment horizontal="center" vertical="center"/>
    </xf>
    <xf numFmtId="4" fontId="2" fillId="2" borderId="0" xfId="9" applyNumberFormat="1" applyFont="1" applyFill="1" applyAlignment="1">
      <alignment horizontal="center" vertical="center"/>
    </xf>
    <xf numFmtId="165" fontId="0" fillId="0" borderId="0" xfId="9" applyFont="1" applyAlignment="1">
      <alignment horizontal="center" vertical="center"/>
    </xf>
    <xf numFmtId="165" fontId="0" fillId="0" borderId="0" xfId="0" applyNumberFormat="1"/>
    <xf numFmtId="14" fontId="2" fillId="0" borderId="0" xfId="0" applyNumberFormat="1" applyFont="1" applyAlignment="1">
      <alignment horizontal="center"/>
    </xf>
    <xf numFmtId="0" fontId="4" fillId="2" borderId="0" xfId="2" applyFont="1" applyFill="1" applyAlignment="1">
      <alignment horizontal="left" vertical="top" wrapText="1"/>
    </xf>
    <xf numFmtId="10" fontId="10" fillId="2" borderId="0" xfId="2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65" fontId="3" fillId="3" borderId="0" xfId="9" applyFont="1" applyFill="1" applyAlignment="1">
      <alignment vertical="center"/>
    </xf>
    <xf numFmtId="0" fontId="2" fillId="2" borderId="0" xfId="2" applyFont="1" applyFill="1" applyAlignment="1">
      <alignment horizontal="left" vertical="top" wrapText="1"/>
    </xf>
    <xf numFmtId="0" fontId="2" fillId="2" borderId="0" xfId="2" applyFont="1" applyFill="1" applyAlignment="1">
      <alignment horizontal="center" vertical="top" wrapText="1"/>
    </xf>
    <xf numFmtId="165" fontId="2" fillId="2" borderId="0" xfId="9" applyFont="1" applyFill="1" applyAlignment="1">
      <alignment horizontal="left" vertical="top" wrapText="1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horizontal="center" vertical="center" wrapText="1"/>
    </xf>
    <xf numFmtId="165" fontId="2" fillId="2" borderId="0" xfId="9" applyFont="1" applyFill="1" applyAlignment="1">
      <alignment horizontal="left" vertical="center" wrapText="1"/>
    </xf>
    <xf numFmtId="165" fontId="2" fillId="2" borderId="0" xfId="9" applyFont="1" applyFill="1" applyBorder="1" applyAlignment="1">
      <alignment horizontal="right" vertical="top"/>
    </xf>
    <xf numFmtId="10" fontId="11" fillId="2" borderId="0" xfId="2" applyNumberFormat="1" applyFont="1" applyFill="1" applyAlignment="1">
      <alignment horizontal="center" vertical="center"/>
    </xf>
    <xf numFmtId="169" fontId="11" fillId="0" borderId="0" xfId="2" applyNumberFormat="1" applyFont="1" applyAlignment="1">
      <alignment horizontal="right" vertical="top"/>
    </xf>
    <xf numFmtId="4" fontId="11" fillId="2" borderId="0" xfId="2" applyNumberFormat="1" applyFont="1" applyFill="1" applyAlignment="1">
      <alignment horizontal="center" vertical="top"/>
    </xf>
    <xf numFmtId="0" fontId="12" fillId="0" borderId="0" xfId="0" applyFont="1"/>
    <xf numFmtId="165" fontId="11" fillId="2" borderId="0" xfId="9" applyFont="1" applyFill="1" applyAlignment="1">
      <alignment horizontal="right" vertical="top"/>
    </xf>
    <xf numFmtId="169" fontId="11" fillId="2" borderId="0" xfId="2" applyNumberFormat="1" applyFont="1" applyFill="1" applyAlignment="1">
      <alignment horizontal="center" vertical="top"/>
    </xf>
    <xf numFmtId="10" fontId="11" fillId="0" borderId="0" xfId="2" applyNumberFormat="1" applyFont="1" applyAlignment="1">
      <alignment horizontal="center" vertical="center"/>
    </xf>
    <xf numFmtId="165" fontId="11" fillId="0" borderId="0" xfId="9" applyFont="1" applyFill="1" applyAlignment="1">
      <alignment horizontal="right" vertical="top"/>
    </xf>
    <xf numFmtId="169" fontId="11" fillId="0" borderId="0" xfId="2" applyNumberFormat="1" applyFont="1" applyAlignment="1">
      <alignment horizontal="center" vertical="top"/>
    </xf>
    <xf numFmtId="4" fontId="11" fillId="0" borderId="0" xfId="2" applyNumberFormat="1" applyFont="1" applyAlignment="1">
      <alignment horizontal="center" vertical="top"/>
    </xf>
    <xf numFmtId="168" fontId="2" fillId="3" borderId="0" xfId="2" applyNumberFormat="1" applyFont="1" applyFill="1" applyAlignment="1">
      <alignment horizontal="center" vertical="center"/>
    </xf>
    <xf numFmtId="0" fontId="2" fillId="3" borderId="0" xfId="2" applyFont="1" applyFill="1" applyAlignment="1">
      <alignment horizontal="justify" vertical="top" wrapText="1"/>
    </xf>
    <xf numFmtId="0" fontId="2" fillId="3" borderId="0" xfId="2" applyFont="1" applyFill="1" applyAlignment="1">
      <alignment horizontal="center" vertical="top"/>
    </xf>
    <xf numFmtId="10" fontId="2" fillId="3" borderId="0" xfId="8" applyNumberFormat="1" applyFont="1" applyFill="1" applyAlignment="1">
      <alignment horizontal="center" vertical="top"/>
    </xf>
    <xf numFmtId="169" fontId="2" fillId="3" borderId="0" xfId="2" applyNumberFormat="1" applyFont="1" applyFill="1" applyAlignment="1">
      <alignment horizontal="center" vertical="top"/>
    </xf>
    <xf numFmtId="165" fontId="2" fillId="3" borderId="0" xfId="9" applyFont="1" applyFill="1" applyAlignment="1">
      <alignment horizontal="right" vertical="top"/>
    </xf>
    <xf numFmtId="10" fontId="2" fillId="3" borderId="0" xfId="2" applyNumberFormat="1" applyFont="1" applyFill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2" borderId="0" xfId="2" applyFont="1" applyFill="1" applyAlignment="1">
      <alignment horizontal="left" vertical="top" wrapText="1"/>
    </xf>
    <xf numFmtId="10" fontId="10" fillId="2" borderId="0" xfId="2" applyNumberFormat="1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2" applyFont="1" applyAlignment="1">
      <alignment horizontal="justify" vertical="top" wrapText="1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1" fontId="3" fillId="4" borderId="0" xfId="0" applyNumberFormat="1" applyFont="1" applyFill="1" applyAlignment="1">
      <alignment horizontal="right"/>
    </xf>
    <xf numFmtId="0" fontId="0" fillId="4" borderId="0" xfId="0" applyFill="1"/>
    <xf numFmtId="167" fontId="0" fillId="4" borderId="0" xfId="0" applyNumberFormat="1" applyFill="1"/>
    <xf numFmtId="164" fontId="0" fillId="4" borderId="0" xfId="0" applyNumberFormat="1" applyFill="1" applyAlignment="1">
      <alignment horizontal="center"/>
    </xf>
  </cellXfs>
  <cellStyles count="10">
    <cellStyle name="Comma" xfId="1" builtinId="3"/>
    <cellStyle name="Currency" xfId="9" builtinId="4"/>
    <cellStyle name="Millares 2" xfId="2" xr:uid="{00000000-0005-0000-0000-000001000000}"/>
    <cellStyle name="Millares 2 2" xfId="3" xr:uid="{00000000-0005-0000-0000-000002000000}"/>
    <cellStyle name="Millares 3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7" xr:uid="{00000000-0005-0000-0000-000007000000}"/>
    <cellStyle name="Percent" xfId="8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51287</xdr:colOff>
      <xdr:row>0</xdr:row>
      <xdr:rowOff>25644</xdr:rowOff>
    </xdr:from>
    <xdr:to>
      <xdr:col>6</xdr:col>
      <xdr:colOff>788543</xdr:colOff>
      <xdr:row>4</xdr:row>
      <xdr:rowOff>21981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C7BD4D-1F8D-44FB-91CB-13FAD6B0F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0037" y="25644"/>
          <a:ext cx="1818710" cy="70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BDBA-2276-4032-8B0E-031351347054}">
  <dimension ref="A1:Z99"/>
  <sheetViews>
    <sheetView showGridLines="0" showZeros="0" tabSelected="1" view="pageBreakPreview" zoomScale="130" zoomScaleNormal="100" zoomScaleSheetLayoutView="130" workbookViewId="0">
      <selection activeCell="G87" sqref="G87"/>
    </sheetView>
  </sheetViews>
  <sheetFormatPr baseColWidth="10" defaultColWidth="11.5" defaultRowHeight="12.75" customHeight="1" x14ac:dyDescent="0.15"/>
  <cols>
    <col min="1" max="1" width="11.6640625" customWidth="1"/>
    <col min="2" max="2" width="30.6640625" customWidth="1"/>
    <col min="3" max="3" width="10.6640625" customWidth="1"/>
    <col min="4" max="4" width="12.83203125" customWidth="1"/>
    <col min="5" max="5" width="16.5" style="21" customWidth="1"/>
    <col min="6" max="6" width="16.33203125" style="9" customWidth="1"/>
    <col min="7" max="7" width="20.33203125" bestFit="1" customWidth="1"/>
    <col min="8" max="15" width="7.83203125" customWidth="1"/>
    <col min="16" max="16" width="16" bestFit="1" customWidth="1"/>
    <col min="17" max="17" width="17.6640625" customWidth="1"/>
    <col min="18" max="18" width="14.83203125" bestFit="1" customWidth="1"/>
  </cols>
  <sheetData>
    <row r="1" spans="1:15" ht="15" customHeight="1" thickTop="1" x14ac:dyDescent="0.15">
      <c r="A1" s="123" t="s">
        <v>27</v>
      </c>
      <c r="B1" s="124"/>
      <c r="C1" s="124"/>
      <c r="D1" s="124"/>
      <c r="E1" s="124"/>
      <c r="F1" s="124"/>
      <c r="G1" s="124"/>
      <c r="H1" s="125"/>
      <c r="I1" s="82"/>
      <c r="J1" s="82"/>
      <c r="K1" s="82"/>
      <c r="L1" s="82"/>
      <c r="M1" s="82"/>
      <c r="N1" s="82"/>
      <c r="O1" s="82"/>
    </row>
    <row r="2" spans="1:15" ht="15" customHeight="1" x14ac:dyDescent="0.15">
      <c r="A2" s="126"/>
      <c r="B2" s="127"/>
      <c r="C2" s="127"/>
      <c r="D2" s="127"/>
      <c r="E2" s="127"/>
      <c r="F2" s="127"/>
      <c r="G2" s="127"/>
      <c r="H2" s="128"/>
      <c r="I2" s="82"/>
      <c r="J2" s="82"/>
      <c r="K2" s="82"/>
      <c r="L2" s="82"/>
      <c r="M2" s="82"/>
      <c r="N2" s="82"/>
      <c r="O2" s="82"/>
    </row>
    <row r="3" spans="1:15" ht="12.75" customHeight="1" x14ac:dyDescent="0.15">
      <c r="A3" s="12"/>
      <c r="B3" s="52">
        <v>0</v>
      </c>
      <c r="C3" s="52"/>
      <c r="D3" s="52"/>
      <c r="E3" s="52"/>
      <c r="G3" s="1"/>
      <c r="H3" s="11"/>
      <c r="I3" s="1"/>
      <c r="J3" s="1"/>
      <c r="K3" s="1"/>
      <c r="L3" s="1"/>
      <c r="M3" s="1"/>
      <c r="N3" s="1"/>
      <c r="O3" s="1"/>
    </row>
    <row r="4" spans="1:15" ht="12.75" customHeight="1" x14ac:dyDescent="0.15">
      <c r="A4" s="19"/>
      <c r="B4" s="52"/>
      <c r="C4" s="52"/>
      <c r="D4" s="52"/>
      <c r="E4" s="52"/>
      <c r="G4" s="1"/>
      <c r="H4" s="11"/>
      <c r="I4" s="1"/>
      <c r="J4" s="1"/>
      <c r="K4" s="1"/>
      <c r="L4" s="1"/>
      <c r="M4" s="1"/>
      <c r="N4" s="1"/>
      <c r="O4" s="1"/>
    </row>
    <row r="5" spans="1:15" ht="12.75" customHeight="1" x14ac:dyDescent="0.15">
      <c r="A5" s="129" t="s">
        <v>62</v>
      </c>
      <c r="B5" s="130"/>
      <c r="C5" s="130"/>
      <c r="D5" s="130"/>
      <c r="E5" s="130"/>
      <c r="G5" s="1"/>
      <c r="H5" s="11"/>
      <c r="I5" s="1"/>
      <c r="J5" s="1"/>
      <c r="K5" s="1"/>
      <c r="L5" s="1"/>
      <c r="M5" s="1"/>
      <c r="N5" s="1"/>
      <c r="O5" s="1"/>
    </row>
    <row r="6" spans="1:15" ht="12.75" customHeight="1" x14ac:dyDescent="0.15">
      <c r="A6" s="129" t="s">
        <v>63</v>
      </c>
      <c r="B6" s="130"/>
      <c r="C6" s="130"/>
      <c r="D6" s="130"/>
      <c r="E6" s="130"/>
      <c r="F6" s="53" t="s">
        <v>17</v>
      </c>
      <c r="G6" s="1" t="s">
        <v>11</v>
      </c>
      <c r="H6" s="11"/>
      <c r="I6" s="1"/>
      <c r="J6" s="1"/>
      <c r="K6" s="1"/>
      <c r="L6" s="1"/>
      <c r="M6" s="1"/>
      <c r="N6" s="1"/>
      <c r="O6" s="1"/>
    </row>
    <row r="7" spans="1:15" ht="12.75" customHeight="1" x14ac:dyDescent="0.15">
      <c r="A7" s="41" t="s">
        <v>31</v>
      </c>
      <c r="B7" s="52"/>
      <c r="C7" s="52"/>
      <c r="D7" s="52"/>
      <c r="E7" s="52"/>
      <c r="F7" s="54" t="s">
        <v>0</v>
      </c>
      <c r="G7" s="55">
        <v>44908</v>
      </c>
      <c r="H7" s="16"/>
      <c r="I7" s="94"/>
      <c r="J7" s="94"/>
      <c r="K7" s="94"/>
      <c r="L7" s="94"/>
      <c r="M7" s="94"/>
      <c r="N7" s="94"/>
      <c r="O7" s="94"/>
    </row>
    <row r="8" spans="1:15" ht="12.75" customHeight="1" x14ac:dyDescent="0.15">
      <c r="A8" s="41" t="s">
        <v>32</v>
      </c>
      <c r="B8" s="52"/>
      <c r="C8" s="52"/>
      <c r="D8" s="52"/>
      <c r="E8" s="52"/>
      <c r="G8" s="56"/>
      <c r="H8" s="25"/>
      <c r="I8" s="56"/>
      <c r="J8" s="56"/>
      <c r="K8" s="56"/>
      <c r="L8" s="56"/>
      <c r="M8" s="56"/>
      <c r="N8" s="56"/>
      <c r="O8" s="56"/>
    </row>
    <row r="9" spans="1:15" ht="12.75" customHeight="1" x14ac:dyDescent="0.15">
      <c r="A9" s="19"/>
      <c r="B9" s="52"/>
      <c r="C9" s="52"/>
      <c r="D9" s="52"/>
      <c r="E9" s="52"/>
      <c r="F9" s="54" t="s">
        <v>2</v>
      </c>
      <c r="G9" s="55" t="s">
        <v>34</v>
      </c>
      <c r="H9" s="16"/>
      <c r="I9" s="94"/>
      <c r="J9" s="94"/>
      <c r="K9" s="94"/>
      <c r="L9" s="94"/>
      <c r="M9" s="94"/>
      <c r="N9" s="94"/>
      <c r="O9" s="94"/>
    </row>
    <row r="10" spans="1:15" ht="12.75" customHeight="1" x14ac:dyDescent="0.15">
      <c r="A10" s="19"/>
      <c r="B10" s="52"/>
      <c r="C10" s="52"/>
      <c r="D10" s="52"/>
      <c r="E10" s="52"/>
      <c r="F10" s="54" t="s">
        <v>7</v>
      </c>
      <c r="G10" s="55" t="s">
        <v>35</v>
      </c>
      <c r="H10" s="16"/>
      <c r="I10" s="94"/>
      <c r="J10" s="94"/>
      <c r="K10" s="94"/>
      <c r="L10" s="94"/>
      <c r="M10" s="94"/>
      <c r="N10" s="94"/>
      <c r="O10" s="94"/>
    </row>
    <row r="11" spans="1:15" ht="12.75" customHeight="1" x14ac:dyDescent="0.15">
      <c r="A11" s="19"/>
      <c r="B11" s="52"/>
      <c r="C11" s="52"/>
      <c r="D11" s="52"/>
      <c r="E11" s="52"/>
      <c r="G11" s="57" t="s">
        <v>10</v>
      </c>
      <c r="H11" s="11"/>
      <c r="I11" s="1"/>
      <c r="J11" s="1"/>
      <c r="K11" s="1"/>
      <c r="L11" s="1"/>
      <c r="M11" s="1"/>
      <c r="N11" s="1"/>
      <c r="O11" s="1"/>
    </row>
    <row r="12" spans="1:15" ht="12.75" customHeight="1" x14ac:dyDescent="0.15">
      <c r="A12" s="19"/>
      <c r="B12" s="52"/>
      <c r="C12" s="52"/>
      <c r="D12" s="52"/>
      <c r="E12" s="52"/>
      <c r="G12" s="56" t="s">
        <v>3</v>
      </c>
      <c r="H12" s="11"/>
      <c r="I12" s="1"/>
      <c r="J12" s="1"/>
      <c r="K12" s="1"/>
      <c r="L12" s="1"/>
      <c r="M12" s="1"/>
      <c r="N12" s="1"/>
      <c r="O12" s="1"/>
    </row>
    <row r="13" spans="1:15" ht="12.75" customHeight="1" thickBot="1" x14ac:dyDescent="0.2">
      <c r="A13" s="131" t="s">
        <v>33</v>
      </c>
      <c r="B13" s="132"/>
      <c r="C13" s="132"/>
      <c r="D13" s="132"/>
      <c r="E13" s="36"/>
      <c r="F13" s="23"/>
      <c r="G13" s="5"/>
      <c r="H13" s="31"/>
      <c r="I13" s="1"/>
      <c r="J13" s="1"/>
      <c r="K13" s="1"/>
      <c r="L13" s="1"/>
      <c r="M13" s="1"/>
      <c r="N13" s="1"/>
      <c r="O13" s="1"/>
    </row>
    <row r="14" spans="1:15" ht="12.75" customHeight="1" thickTop="1" x14ac:dyDescent="0.15">
      <c r="A14" s="1"/>
      <c r="B14" s="1"/>
      <c r="C14" s="1"/>
      <c r="D14" s="1"/>
      <c r="E14" s="18"/>
      <c r="G14" s="1"/>
    </row>
    <row r="15" spans="1:15" ht="12.75" customHeight="1" x14ac:dyDescent="0.15">
      <c r="A15" s="135" t="s">
        <v>30</v>
      </c>
      <c r="B15" s="135"/>
      <c r="C15" s="135"/>
      <c r="D15" s="135"/>
      <c r="E15" s="135"/>
      <c r="F15" s="135"/>
      <c r="G15" s="135"/>
      <c r="H15" s="135"/>
      <c r="I15" s="80"/>
      <c r="J15" s="80"/>
      <c r="K15" s="80"/>
      <c r="L15" s="80"/>
      <c r="M15" s="80"/>
      <c r="N15" s="80"/>
      <c r="O15" s="80"/>
    </row>
    <row r="16" spans="1:15" ht="12.75" customHeight="1" thickBot="1" x14ac:dyDescent="0.2">
      <c r="A16" s="1"/>
      <c r="B16" s="1"/>
      <c r="C16" s="1"/>
      <c r="D16" s="1"/>
      <c r="E16" s="18"/>
      <c r="G16" s="1"/>
      <c r="H16" s="1"/>
      <c r="I16" s="1"/>
      <c r="J16" s="1"/>
      <c r="K16" s="1"/>
      <c r="L16" s="1"/>
      <c r="M16" s="1"/>
      <c r="N16" s="1"/>
      <c r="O16" s="1"/>
    </row>
    <row r="17" spans="1:19" ht="12.75" customHeight="1" thickTop="1" thickBot="1" x14ac:dyDescent="0.2">
      <c r="A17" s="20" t="s">
        <v>20</v>
      </c>
      <c r="B17" s="3" t="s">
        <v>21</v>
      </c>
      <c r="C17" s="3" t="s">
        <v>1</v>
      </c>
      <c r="D17" s="3" t="s">
        <v>19</v>
      </c>
      <c r="E17" s="3" t="s">
        <v>24</v>
      </c>
      <c r="F17" s="39" t="s">
        <v>13</v>
      </c>
      <c r="G17" s="3" t="s">
        <v>4</v>
      </c>
      <c r="H17" s="28" t="s">
        <v>16</v>
      </c>
      <c r="I17" s="64"/>
      <c r="J17" s="64"/>
      <c r="K17" s="64"/>
      <c r="L17" s="64"/>
      <c r="M17" s="64"/>
      <c r="N17" s="64"/>
      <c r="O17" s="64"/>
      <c r="Q17" s="64"/>
      <c r="R17" s="64"/>
      <c r="S17" s="64"/>
    </row>
    <row r="18" spans="1:19" ht="14" thickTop="1" x14ac:dyDescent="0.15">
      <c r="A18" s="7" t="s">
        <v>14</v>
      </c>
      <c r="B18" s="29" t="s">
        <v>93</v>
      </c>
      <c r="C18" s="7"/>
      <c r="D18" s="18" t="s">
        <v>51</v>
      </c>
      <c r="E18" s="29"/>
      <c r="F18" s="66" t="s">
        <v>52</v>
      </c>
      <c r="G18" s="4"/>
      <c r="H18" s="1"/>
      <c r="I18" s="1"/>
      <c r="J18" s="1"/>
      <c r="K18" s="1"/>
      <c r="L18" s="1"/>
      <c r="M18" s="1"/>
      <c r="N18" s="1"/>
      <c r="O18" s="1"/>
      <c r="R18" s="65"/>
      <c r="S18" s="65"/>
    </row>
    <row r="19" spans="1:19" ht="13" x14ac:dyDescent="0.15">
      <c r="A19" s="37"/>
      <c r="B19" s="2"/>
      <c r="C19" s="4"/>
      <c r="D19" s="10" t="s">
        <v>9</v>
      </c>
      <c r="E19" s="10"/>
      <c r="F19" s="35">
        <v>1</v>
      </c>
      <c r="G19" s="33">
        <f>+G85</f>
        <v>4003237759.621326</v>
      </c>
      <c r="H19" s="1"/>
      <c r="I19" s="1"/>
      <c r="J19" s="1"/>
      <c r="K19" s="1"/>
      <c r="L19" s="1"/>
      <c r="M19" s="1"/>
      <c r="N19" s="1"/>
      <c r="O19" s="1"/>
    </row>
    <row r="20" spans="1:19" ht="13" customHeight="1" x14ac:dyDescent="0.15">
      <c r="A20" s="136" t="s">
        <v>64</v>
      </c>
      <c r="B20" s="136"/>
      <c r="C20" s="136"/>
      <c r="D20" s="136"/>
      <c r="E20" s="136"/>
      <c r="F20" s="136"/>
      <c r="G20" s="136"/>
      <c r="H20" s="136"/>
      <c r="I20" s="81"/>
      <c r="J20" s="81"/>
      <c r="K20" s="81"/>
      <c r="L20" s="81"/>
      <c r="M20" s="81"/>
      <c r="N20" s="81"/>
      <c r="O20" s="81"/>
    </row>
    <row r="21" spans="1:19" ht="13" x14ac:dyDescent="0.15">
      <c r="A21" s="2" t="s">
        <v>65</v>
      </c>
      <c r="B21" s="2"/>
      <c r="C21" s="2"/>
      <c r="D21" s="4"/>
      <c r="E21" s="24"/>
      <c r="F21" s="8"/>
      <c r="G21" s="4"/>
      <c r="H21" s="1"/>
      <c r="I21" s="1"/>
      <c r="J21" s="1"/>
      <c r="K21" s="1"/>
      <c r="L21" s="1"/>
      <c r="M21" s="1"/>
      <c r="N21" s="1"/>
      <c r="O21" s="1"/>
    </row>
    <row r="22" spans="1:19" s="109" customFormat="1" ht="24" x14ac:dyDescent="0.15">
      <c r="A22" s="85">
        <v>1</v>
      </c>
      <c r="B22" s="86" t="s">
        <v>61</v>
      </c>
      <c r="C22" s="87" t="s">
        <v>23</v>
      </c>
      <c r="D22" s="84">
        <v>2040</v>
      </c>
      <c r="E22" s="88" t="s">
        <v>22</v>
      </c>
      <c r="F22" s="89">
        <f>25000*1.23</f>
        <v>30750</v>
      </c>
      <c r="G22" s="89">
        <f t="shared" ref="G22:G37" si="0">D22*F22</f>
        <v>62730000</v>
      </c>
      <c r="H22" s="90">
        <f t="shared" ref="H22:H49" si="1">+G22/$G$84</f>
        <v>1.5669816225437918E-2</v>
      </c>
      <c r="I22" s="112"/>
      <c r="J22" s="112"/>
      <c r="K22" s="112"/>
      <c r="L22" s="112"/>
      <c r="M22" s="112"/>
      <c r="N22" s="112"/>
      <c r="O22" s="112"/>
      <c r="P22" s="107"/>
      <c r="Q22" s="113"/>
      <c r="R22" s="114"/>
      <c r="S22" s="115"/>
    </row>
    <row r="23" spans="1:19" s="109" customFormat="1" ht="13" x14ac:dyDescent="0.15">
      <c r="A23" s="85">
        <f>+A22+1</f>
        <v>2</v>
      </c>
      <c r="B23" s="86" t="s">
        <v>36</v>
      </c>
      <c r="C23" s="87" t="s">
        <v>23</v>
      </c>
      <c r="D23" s="84">
        <v>2482.64</v>
      </c>
      <c r="E23" s="88" t="s">
        <v>22</v>
      </c>
      <c r="F23" s="89">
        <v>1016.21988</v>
      </c>
      <c r="G23" s="89">
        <f t="shared" si="0"/>
        <v>2522908.1228831997</v>
      </c>
      <c r="H23" s="90">
        <f t="shared" si="1"/>
        <v>6.3021690800644484E-4</v>
      </c>
      <c r="I23" s="112"/>
      <c r="J23" s="112"/>
      <c r="K23" s="112"/>
      <c r="L23" s="112"/>
      <c r="M23" s="112"/>
      <c r="N23" s="112"/>
      <c r="O23" s="112"/>
      <c r="P23" s="107"/>
      <c r="Q23" s="113"/>
      <c r="R23" s="114"/>
      <c r="S23" s="115"/>
    </row>
    <row r="24" spans="1:19" s="109" customFormat="1" ht="24" x14ac:dyDescent="0.15">
      <c r="A24" s="85">
        <v>7</v>
      </c>
      <c r="B24" s="86" t="s">
        <v>38</v>
      </c>
      <c r="C24" s="87" t="s">
        <v>23</v>
      </c>
      <c r="D24" s="84">
        <f>11363.13+5696.54</f>
        <v>17059.669999999998</v>
      </c>
      <c r="E24" s="88" t="s">
        <v>22</v>
      </c>
      <c r="F24" s="89">
        <v>1016.21988</v>
      </c>
      <c r="G24" s="89">
        <f t="shared" si="0"/>
        <v>17336375.800239597</v>
      </c>
      <c r="H24" s="90">
        <f t="shared" si="1"/>
        <v>4.3305885988344289E-3</v>
      </c>
      <c r="I24" s="112"/>
      <c r="J24" s="112"/>
      <c r="K24" s="112"/>
      <c r="L24" s="112"/>
      <c r="M24" s="112"/>
      <c r="N24" s="112"/>
      <c r="O24" s="112"/>
      <c r="P24" s="107"/>
      <c r="Q24" s="113"/>
      <c r="R24" s="114"/>
      <c r="S24" s="115"/>
    </row>
    <row r="25" spans="1:19" s="109" customFormat="1" ht="15" customHeight="1" x14ac:dyDescent="0.15">
      <c r="A25" s="59">
        <v>12</v>
      </c>
      <c r="B25" s="70" t="s">
        <v>8</v>
      </c>
      <c r="C25" s="71" t="s">
        <v>23</v>
      </c>
      <c r="D25" s="84">
        <f>1082.98+1005.46</f>
        <v>2088.44</v>
      </c>
      <c r="E25" s="73" t="s">
        <v>22</v>
      </c>
      <c r="F25" s="74">
        <v>954.95399999999995</v>
      </c>
      <c r="G25" s="74">
        <f t="shared" si="0"/>
        <v>1994364.13176</v>
      </c>
      <c r="H25" s="79">
        <f t="shared" si="1"/>
        <v>4.9818777987062422E-4</v>
      </c>
      <c r="I25" s="106"/>
      <c r="J25" s="106"/>
      <c r="K25" s="106"/>
      <c r="L25" s="106"/>
      <c r="M25" s="106"/>
      <c r="N25" s="106"/>
      <c r="O25" s="106"/>
      <c r="P25" s="107"/>
      <c r="Q25" s="110"/>
      <c r="R25" s="111"/>
      <c r="S25" s="108"/>
    </row>
    <row r="26" spans="1:19" s="109" customFormat="1" ht="13" x14ac:dyDescent="0.15">
      <c r="A26" s="59">
        <v>13</v>
      </c>
      <c r="B26" s="70" t="s">
        <v>25</v>
      </c>
      <c r="C26" s="71" t="s">
        <v>23</v>
      </c>
      <c r="D26" s="84">
        <f>26778.06+919.99</f>
        <v>27698.050000000003</v>
      </c>
      <c r="E26" s="73" t="s">
        <v>22</v>
      </c>
      <c r="F26" s="74">
        <v>289.52999999999997</v>
      </c>
      <c r="G26" s="74">
        <f t="shared" si="0"/>
        <v>8019416.4165000003</v>
      </c>
      <c r="H26" s="79">
        <f t="shared" si="1"/>
        <v>2.003232607712656E-3</v>
      </c>
      <c r="I26" s="106"/>
      <c r="J26" s="106"/>
      <c r="K26" s="106"/>
      <c r="L26" s="106"/>
      <c r="M26" s="106"/>
      <c r="N26" s="106"/>
      <c r="O26" s="106"/>
      <c r="P26" s="107"/>
      <c r="Q26" s="110"/>
      <c r="R26" s="111"/>
      <c r="S26" s="108"/>
    </row>
    <row r="27" spans="1:19" s="109" customFormat="1" ht="13" x14ac:dyDescent="0.15">
      <c r="A27" s="59">
        <v>14</v>
      </c>
      <c r="B27" s="70" t="s">
        <v>39</v>
      </c>
      <c r="C27" s="71" t="s">
        <v>23</v>
      </c>
      <c r="D27" s="72">
        <f>1400*3</f>
        <v>4200</v>
      </c>
      <c r="E27" s="73" t="s">
        <v>22</v>
      </c>
      <c r="F27" s="74">
        <v>878.44606199999987</v>
      </c>
      <c r="G27" s="74">
        <f t="shared" si="0"/>
        <v>3689473.4603999993</v>
      </c>
      <c r="H27" s="79">
        <f t="shared" si="1"/>
        <v>9.2162236717835964E-4</v>
      </c>
      <c r="I27" s="106"/>
      <c r="J27" s="106"/>
      <c r="K27" s="106"/>
      <c r="L27" s="106"/>
      <c r="M27" s="106"/>
      <c r="N27" s="106"/>
      <c r="O27" s="106"/>
      <c r="P27" s="107"/>
      <c r="Q27" s="110"/>
      <c r="R27" s="111"/>
      <c r="S27" s="108"/>
    </row>
    <row r="28" spans="1:19" s="109" customFormat="1" ht="13" x14ac:dyDescent="0.15">
      <c r="A28" s="59">
        <v>15</v>
      </c>
      <c r="B28" s="70" t="s">
        <v>5</v>
      </c>
      <c r="C28" s="71" t="s">
        <v>23</v>
      </c>
      <c r="D28" s="72">
        <v>112776.2</v>
      </c>
      <c r="E28" s="73" t="s">
        <v>22</v>
      </c>
      <c r="F28" s="74">
        <v>42.166800000000002</v>
      </c>
      <c r="G28" s="74">
        <f t="shared" si="0"/>
        <v>4755411.47016</v>
      </c>
      <c r="H28" s="79">
        <f t="shared" si="1"/>
        <v>1.1878913408854895E-3</v>
      </c>
      <c r="I28" s="106"/>
      <c r="J28" s="106"/>
      <c r="K28" s="106"/>
      <c r="L28" s="106"/>
      <c r="M28" s="106"/>
      <c r="N28" s="106"/>
      <c r="O28" s="106"/>
      <c r="P28" s="107"/>
      <c r="Q28" s="110"/>
      <c r="R28" s="111"/>
      <c r="S28" s="108"/>
    </row>
    <row r="29" spans="1:19" s="109" customFormat="1" ht="13" x14ac:dyDescent="0.15">
      <c r="A29" s="59">
        <v>16</v>
      </c>
      <c r="B29" s="70" t="s">
        <v>18</v>
      </c>
      <c r="C29" s="71" t="s">
        <v>23</v>
      </c>
      <c r="D29" s="72">
        <v>112776.2</v>
      </c>
      <c r="E29" s="73" t="s">
        <v>22</v>
      </c>
      <c r="F29" s="74">
        <v>187.05936600000001</v>
      </c>
      <c r="G29" s="74">
        <f t="shared" si="0"/>
        <v>21095844.471889202</v>
      </c>
      <c r="H29" s="79">
        <f t="shared" si="1"/>
        <v>5.2696956160517179E-3</v>
      </c>
      <c r="I29" s="106"/>
      <c r="J29" s="106"/>
      <c r="K29" s="106"/>
      <c r="L29" s="106"/>
      <c r="M29" s="106"/>
      <c r="N29" s="106"/>
      <c r="O29" s="106"/>
      <c r="P29" s="107"/>
      <c r="Q29" s="110"/>
      <c r="R29" s="111"/>
      <c r="S29" s="108"/>
    </row>
    <row r="30" spans="1:19" ht="13" x14ac:dyDescent="0.15">
      <c r="A30" s="59">
        <v>17</v>
      </c>
      <c r="B30" s="70" t="s">
        <v>40</v>
      </c>
      <c r="C30" s="71" t="s">
        <v>41</v>
      </c>
      <c r="D30" s="72">
        <v>3</v>
      </c>
      <c r="E30" s="73" t="s">
        <v>22</v>
      </c>
      <c r="F30" s="74">
        <v>1190000</v>
      </c>
      <c r="G30" s="74">
        <f t="shared" si="0"/>
        <v>3570000</v>
      </c>
      <c r="H30" s="79">
        <f t="shared" si="1"/>
        <v>8.9177815917126371E-4</v>
      </c>
      <c r="I30" s="79"/>
      <c r="J30" s="79"/>
      <c r="K30" s="79"/>
      <c r="L30" s="79"/>
      <c r="M30" s="79"/>
      <c r="N30" s="79"/>
      <c r="O30" s="79"/>
      <c r="P30" s="40"/>
      <c r="Q30" s="58"/>
      <c r="R30" s="49"/>
      <c r="S30" s="50"/>
    </row>
    <row r="31" spans="1:19" ht="13" x14ac:dyDescent="0.15">
      <c r="A31" s="59">
        <v>18</v>
      </c>
      <c r="B31" s="70" t="s">
        <v>42</v>
      </c>
      <c r="C31" s="71" t="s">
        <v>41</v>
      </c>
      <c r="D31" s="72">
        <v>3</v>
      </c>
      <c r="E31" s="73" t="s">
        <v>22</v>
      </c>
      <c r="F31" s="74">
        <v>348780</v>
      </c>
      <c r="G31" s="74">
        <f t="shared" si="0"/>
        <v>1046340</v>
      </c>
      <c r="H31" s="79">
        <f t="shared" si="1"/>
        <v>2.6137343391239779E-4</v>
      </c>
      <c r="I31" s="79"/>
      <c r="J31" s="79"/>
      <c r="K31" s="79"/>
      <c r="L31" s="79"/>
      <c r="M31" s="79"/>
      <c r="N31" s="79"/>
      <c r="O31" s="79"/>
      <c r="P31" s="40"/>
      <c r="Q31" s="58"/>
      <c r="R31" s="49"/>
      <c r="S31" s="50"/>
    </row>
    <row r="32" spans="1:19" ht="24" x14ac:dyDescent="0.15">
      <c r="A32" s="60">
        <v>20</v>
      </c>
      <c r="B32" s="70" t="s">
        <v>43</v>
      </c>
      <c r="C32" s="71" t="s">
        <v>44</v>
      </c>
      <c r="D32" s="72">
        <v>1035</v>
      </c>
      <c r="E32" s="73" t="s">
        <v>22</v>
      </c>
      <c r="F32" s="74">
        <v>853.49</v>
      </c>
      <c r="G32" s="74">
        <f t="shared" si="0"/>
        <v>883362.15</v>
      </c>
      <c r="H32" s="79">
        <f t="shared" si="1"/>
        <v>2.2066192493237248E-4</v>
      </c>
      <c r="I32" s="79"/>
      <c r="J32" s="79"/>
      <c r="K32" s="79"/>
      <c r="L32" s="79"/>
      <c r="M32" s="79"/>
      <c r="N32" s="79"/>
      <c r="O32" s="79"/>
      <c r="P32" s="40"/>
      <c r="Q32" s="58"/>
      <c r="R32" s="49"/>
      <c r="S32" s="50"/>
    </row>
    <row r="33" spans="1:20" ht="24" x14ac:dyDescent="0.15">
      <c r="A33" s="59">
        <v>21</v>
      </c>
      <c r="B33" s="70" t="s">
        <v>37</v>
      </c>
      <c r="C33" s="71" t="s">
        <v>23</v>
      </c>
      <c r="D33" s="72">
        <v>100</v>
      </c>
      <c r="E33" s="73" t="s">
        <v>22</v>
      </c>
      <c r="F33" s="74">
        <v>8322.2380799999992</v>
      </c>
      <c r="G33" s="74">
        <f t="shared" si="0"/>
        <v>832223.80799999996</v>
      </c>
      <c r="H33" s="79">
        <f t="shared" si="1"/>
        <v>2.0788767941645354E-4</v>
      </c>
      <c r="I33" s="79"/>
      <c r="J33" s="79"/>
      <c r="K33" s="79"/>
      <c r="L33" s="79"/>
      <c r="M33" s="79"/>
      <c r="N33" s="79"/>
      <c r="O33" s="79"/>
      <c r="P33" s="40"/>
      <c r="Q33" s="58"/>
      <c r="R33" s="49"/>
      <c r="S33" s="50"/>
    </row>
    <row r="34" spans="1:20" ht="24" x14ac:dyDescent="0.15">
      <c r="A34" s="59">
        <v>22</v>
      </c>
      <c r="B34" s="70" t="s">
        <v>50</v>
      </c>
      <c r="C34" s="71" t="s">
        <v>44</v>
      </c>
      <c r="D34" s="72">
        <v>777.4</v>
      </c>
      <c r="E34" s="73" t="s">
        <v>22</v>
      </c>
      <c r="F34" s="74">
        <v>18540.43</v>
      </c>
      <c r="G34" s="74">
        <f t="shared" si="0"/>
        <v>14413330.282</v>
      </c>
      <c r="H34" s="79">
        <f t="shared" si="1"/>
        <v>3.6004182482939472E-3</v>
      </c>
      <c r="I34" s="79"/>
      <c r="J34" s="79"/>
      <c r="K34" s="79"/>
      <c r="L34" s="79"/>
      <c r="M34" s="79"/>
      <c r="N34" s="79"/>
      <c r="O34" s="79"/>
      <c r="P34" s="40"/>
      <c r="Q34" s="58"/>
      <c r="R34" s="73"/>
      <c r="S34" s="72"/>
      <c r="T34" s="92"/>
    </row>
    <row r="35" spans="1:20" ht="13" x14ac:dyDescent="0.15">
      <c r="A35" s="60">
        <v>23</v>
      </c>
      <c r="B35" s="70"/>
      <c r="C35" s="71"/>
      <c r="D35" s="72"/>
      <c r="E35" s="73"/>
      <c r="F35" s="74"/>
      <c r="G35" s="74"/>
      <c r="H35" s="79"/>
      <c r="I35" s="79"/>
      <c r="J35" s="79"/>
      <c r="K35" s="79"/>
      <c r="L35" s="79"/>
      <c r="M35" s="79"/>
      <c r="N35" s="79"/>
      <c r="O35" s="79"/>
      <c r="P35" s="40"/>
      <c r="Q35" s="58"/>
      <c r="R35" s="73"/>
      <c r="S35" s="72"/>
      <c r="T35" s="92"/>
    </row>
    <row r="36" spans="1:20" ht="24" x14ac:dyDescent="0.15">
      <c r="A36" s="60"/>
      <c r="B36" s="70" t="s">
        <v>46</v>
      </c>
      <c r="C36" s="71" t="s">
        <v>45</v>
      </c>
      <c r="D36" s="72">
        <v>2817.5</v>
      </c>
      <c r="E36" s="73" t="s">
        <v>22</v>
      </c>
      <c r="F36" s="74">
        <v>18765.32</v>
      </c>
      <c r="G36" s="74">
        <f t="shared" si="0"/>
        <v>52871289.100000001</v>
      </c>
      <c r="H36" s="79">
        <f t="shared" si="1"/>
        <v>1.3207131895408879E-2</v>
      </c>
      <c r="I36" s="79"/>
      <c r="J36" s="79"/>
      <c r="K36" s="79"/>
      <c r="L36" s="79"/>
      <c r="M36" s="79"/>
      <c r="N36" s="79"/>
      <c r="O36" s="79"/>
      <c r="P36" s="40"/>
      <c r="Q36" s="58"/>
      <c r="R36" s="73"/>
      <c r="S36" s="72"/>
      <c r="T36" s="92"/>
    </row>
    <row r="37" spans="1:20" ht="24" x14ac:dyDescent="0.15">
      <c r="A37" s="60">
        <v>29</v>
      </c>
      <c r="B37" s="70" t="s">
        <v>75</v>
      </c>
      <c r="C37" s="71" t="s">
        <v>44</v>
      </c>
      <c r="D37" s="72">
        <f>+D34*2</f>
        <v>1554.8</v>
      </c>
      <c r="E37" s="73" t="s">
        <v>22</v>
      </c>
      <c r="F37" s="74">
        <v>18540.43</v>
      </c>
      <c r="G37" s="74">
        <f t="shared" si="0"/>
        <v>28826660.563999999</v>
      </c>
      <c r="H37" s="79"/>
      <c r="I37" s="79"/>
      <c r="J37" s="79"/>
      <c r="K37" s="79"/>
      <c r="L37" s="79"/>
      <c r="M37" s="79"/>
      <c r="N37" s="79"/>
      <c r="O37" s="79"/>
      <c r="P37" s="40"/>
      <c r="Q37" s="58"/>
      <c r="R37" s="73"/>
      <c r="S37" s="72"/>
      <c r="T37" s="92"/>
    </row>
    <row r="38" spans="1:20" ht="13" x14ac:dyDescent="0.15">
      <c r="A38" s="60">
        <v>30</v>
      </c>
      <c r="B38" s="70" t="s">
        <v>48</v>
      </c>
      <c r="C38" s="71" t="s">
        <v>23</v>
      </c>
      <c r="D38" s="72">
        <v>1788</v>
      </c>
      <c r="E38" s="73" t="s">
        <v>22</v>
      </c>
      <c r="F38" s="74">
        <v>1896.91</v>
      </c>
      <c r="G38" s="74">
        <f t="shared" ref="G38:G42" si="2">+D38*F38</f>
        <v>3391675.08</v>
      </c>
      <c r="H38" s="79">
        <f t="shared" si="1"/>
        <v>8.4723298581217046E-4</v>
      </c>
      <c r="I38" s="79"/>
      <c r="J38" s="79"/>
      <c r="K38" s="79"/>
      <c r="L38" s="79"/>
      <c r="M38" s="79"/>
      <c r="N38" s="79"/>
      <c r="O38" s="79"/>
      <c r="P38" s="40"/>
      <c r="Q38" s="58"/>
      <c r="R38" s="73"/>
      <c r="S38" s="72"/>
      <c r="T38" s="92"/>
    </row>
    <row r="39" spans="1:20" ht="24" x14ac:dyDescent="0.15">
      <c r="A39" s="60">
        <v>31</v>
      </c>
      <c r="B39" s="70" t="s">
        <v>53</v>
      </c>
      <c r="C39" s="71" t="s">
        <v>23</v>
      </c>
      <c r="D39" s="72">
        <f>+D22</f>
        <v>2040</v>
      </c>
      <c r="E39" s="73" t="s">
        <v>22</v>
      </c>
      <c r="F39" s="74">
        <v>1081.1632565460009</v>
      </c>
      <c r="G39" s="74">
        <f t="shared" si="2"/>
        <v>2205573.0433538416</v>
      </c>
      <c r="H39" s="79">
        <f t="shared" si="1"/>
        <v>5.5094730210640075E-4</v>
      </c>
      <c r="I39" s="79"/>
      <c r="J39" s="79"/>
      <c r="K39" s="79"/>
      <c r="L39" s="79"/>
      <c r="M39" s="79"/>
      <c r="N39" s="79"/>
      <c r="O39" s="79"/>
      <c r="P39" s="40"/>
      <c r="Q39" s="58"/>
      <c r="R39" s="49"/>
      <c r="S39" s="50"/>
    </row>
    <row r="40" spans="1:20" ht="13" x14ac:dyDescent="0.15">
      <c r="A40" s="60">
        <v>32</v>
      </c>
      <c r="B40" s="46" t="s">
        <v>54</v>
      </c>
      <c r="C40" s="71" t="s">
        <v>23</v>
      </c>
      <c r="D40" s="72">
        <f>+D39</f>
        <v>2040</v>
      </c>
      <c r="E40" s="73" t="s">
        <v>22</v>
      </c>
      <c r="F40" s="58">
        <v>1729.8612104736014</v>
      </c>
      <c r="G40" s="58">
        <f t="shared" si="2"/>
        <v>3528916.8693661471</v>
      </c>
      <c r="H40" s="79">
        <f t="shared" si="1"/>
        <v>8.8151568337024129E-4</v>
      </c>
      <c r="I40" s="79"/>
      <c r="J40" s="79"/>
      <c r="K40" s="79"/>
      <c r="L40" s="79"/>
      <c r="M40" s="79"/>
      <c r="N40" s="79"/>
      <c r="O40" s="79"/>
      <c r="P40" s="40"/>
      <c r="Q40" s="58"/>
      <c r="R40" s="49"/>
      <c r="S40" s="50"/>
    </row>
    <row r="41" spans="1:20" ht="13" x14ac:dyDescent="0.15">
      <c r="A41" s="60">
        <v>33</v>
      </c>
      <c r="B41" s="70" t="s">
        <v>57</v>
      </c>
      <c r="C41" s="71" t="s">
        <v>23</v>
      </c>
      <c r="D41" s="72">
        <f>+D40</f>
        <v>2040</v>
      </c>
      <c r="E41" s="73" t="s">
        <v>22</v>
      </c>
      <c r="F41" s="74">
        <v>1265.3</v>
      </c>
      <c r="G41" s="58">
        <f t="shared" si="2"/>
        <v>2581212</v>
      </c>
      <c r="H41" s="79">
        <f t="shared" si="1"/>
        <v>6.4478108845680002E-4</v>
      </c>
      <c r="I41" s="79"/>
      <c r="J41" s="79"/>
      <c r="K41" s="79"/>
      <c r="L41" s="79"/>
      <c r="M41" s="79"/>
      <c r="N41" s="79"/>
      <c r="O41" s="79"/>
      <c r="P41" s="40"/>
      <c r="Q41" s="58"/>
      <c r="R41" s="49"/>
      <c r="S41" s="50"/>
    </row>
    <row r="42" spans="1:20" ht="14" thickBot="1" x14ac:dyDescent="0.2">
      <c r="B42" s="70" t="s">
        <v>58</v>
      </c>
      <c r="C42" s="71" t="s">
        <v>23</v>
      </c>
      <c r="D42" s="72">
        <f>+D41</f>
        <v>2040</v>
      </c>
      <c r="E42" s="73" t="s">
        <v>22</v>
      </c>
      <c r="F42" s="74">
        <v>1470.95</v>
      </c>
      <c r="G42" s="74">
        <f t="shared" si="2"/>
        <v>3000738</v>
      </c>
      <c r="H42" s="79">
        <f t="shared" si="1"/>
        <v>7.4957776184741162E-4</v>
      </c>
      <c r="I42" s="79"/>
      <c r="J42" s="79"/>
      <c r="K42" s="79"/>
      <c r="L42" s="79"/>
      <c r="M42" s="79"/>
      <c r="N42" s="79"/>
      <c r="O42" s="79"/>
      <c r="P42" s="40"/>
      <c r="Q42" s="58"/>
      <c r="R42" s="49"/>
      <c r="S42" s="50"/>
      <c r="T42" s="93"/>
    </row>
    <row r="43" spans="1:20" ht="14" thickTop="1" x14ac:dyDescent="0.15">
      <c r="A43" s="60">
        <v>33</v>
      </c>
      <c r="B43" s="46"/>
      <c r="C43" s="47"/>
      <c r="D43" s="48"/>
      <c r="E43" s="49"/>
      <c r="F43" s="50"/>
      <c r="G43" s="62">
        <f>SUM(G22:G42)</f>
        <v>239295114.77055201</v>
      </c>
      <c r="H43" s="79">
        <f t="shared" si="1"/>
        <v>5.9775394103293883E-2</v>
      </c>
      <c r="I43" s="79"/>
      <c r="J43" s="79"/>
      <c r="K43" s="79"/>
      <c r="L43" s="79"/>
      <c r="M43" s="79"/>
      <c r="N43" s="79"/>
      <c r="O43" s="79"/>
      <c r="P43" s="40"/>
      <c r="Q43" s="42"/>
      <c r="R43" s="49"/>
      <c r="S43" s="50"/>
    </row>
    <row r="44" spans="1:20" ht="13" x14ac:dyDescent="0.15">
      <c r="A44" s="60"/>
      <c r="B44" s="46"/>
      <c r="C44" s="47"/>
      <c r="D44" s="48"/>
      <c r="E44" s="49"/>
      <c r="F44" s="50"/>
      <c r="G44" s="76"/>
      <c r="H44" s="79"/>
      <c r="I44" s="79"/>
      <c r="J44" s="79"/>
      <c r="K44" s="79"/>
      <c r="L44" s="79"/>
      <c r="M44" s="79"/>
      <c r="N44" s="79"/>
      <c r="O44" s="79"/>
      <c r="P44" s="40"/>
      <c r="Q44" s="42"/>
      <c r="R44" s="49"/>
      <c r="S44" s="50"/>
    </row>
    <row r="45" spans="1:20" ht="24" x14ac:dyDescent="0.15">
      <c r="A45" s="60">
        <v>34</v>
      </c>
      <c r="B45" s="46" t="s">
        <v>47</v>
      </c>
      <c r="C45" s="47" t="s">
        <v>41</v>
      </c>
      <c r="D45" s="61">
        <v>0.68</v>
      </c>
      <c r="E45" s="49" t="s">
        <v>22</v>
      </c>
      <c r="F45" s="58">
        <v>42532568.544826649</v>
      </c>
      <c r="G45" s="58">
        <f>+D45*F45</f>
        <v>28922146.610482123</v>
      </c>
      <c r="H45" s="79">
        <f t="shared" si="1"/>
        <v>7.2246887012821157E-3</v>
      </c>
      <c r="I45" s="79"/>
      <c r="J45" s="79"/>
      <c r="K45" s="79"/>
      <c r="L45" s="79"/>
      <c r="M45" s="79"/>
      <c r="N45" s="79"/>
      <c r="O45" s="79"/>
      <c r="P45" s="50"/>
      <c r="Q45" s="58"/>
      <c r="R45" s="49"/>
      <c r="S45" s="50"/>
      <c r="T45" s="93"/>
    </row>
    <row r="46" spans="1:20" ht="24" x14ac:dyDescent="0.15">
      <c r="A46" s="116">
        <v>35</v>
      </c>
      <c r="B46" s="117" t="s">
        <v>12</v>
      </c>
      <c r="C46" s="118" t="s">
        <v>41</v>
      </c>
      <c r="D46" s="119">
        <v>0.06</v>
      </c>
      <c r="E46" s="120" t="s">
        <v>22</v>
      </c>
      <c r="F46" s="121">
        <f>+G43</f>
        <v>239295114.77055201</v>
      </c>
      <c r="G46" s="121">
        <f>+D46*F46</f>
        <v>14357706.886233119</v>
      </c>
      <c r="H46" s="122">
        <f t="shared" si="1"/>
        <v>3.5865236461976326E-3</v>
      </c>
      <c r="I46" s="79"/>
      <c r="J46" s="79"/>
      <c r="K46" s="79"/>
      <c r="L46" s="79"/>
      <c r="M46" s="79"/>
      <c r="N46" s="79"/>
      <c r="O46" s="79"/>
      <c r="P46" s="50"/>
      <c r="Q46" s="58"/>
      <c r="R46" s="49"/>
      <c r="S46" s="50"/>
    </row>
    <row r="47" spans="1:20" ht="24" x14ac:dyDescent="0.15">
      <c r="A47" s="116">
        <v>36</v>
      </c>
      <c r="B47" s="117" t="s">
        <v>26</v>
      </c>
      <c r="C47" s="118" t="s">
        <v>41</v>
      </c>
      <c r="D47" s="119">
        <v>7.0000000000000007E-2</v>
      </c>
      <c r="E47" s="120" t="s">
        <v>22</v>
      </c>
      <c r="F47" s="121">
        <f>+G43</f>
        <v>239295114.77055201</v>
      </c>
      <c r="G47" s="121">
        <f>+D47*F47</f>
        <v>16750658.033938643</v>
      </c>
      <c r="H47" s="122">
        <f t="shared" si="1"/>
        <v>4.1842775872305725E-3</v>
      </c>
      <c r="I47" s="79"/>
      <c r="J47" s="79"/>
      <c r="K47" s="79"/>
      <c r="L47" s="79"/>
      <c r="M47" s="79"/>
      <c r="N47" s="79"/>
      <c r="O47" s="79"/>
      <c r="P47" s="50"/>
      <c r="Q47" s="58"/>
      <c r="R47" s="49"/>
      <c r="S47" s="50"/>
    </row>
    <row r="48" spans="1:20" ht="24" x14ac:dyDescent="0.15">
      <c r="A48" s="60">
        <v>37</v>
      </c>
      <c r="B48" s="46" t="s">
        <v>6</v>
      </c>
      <c r="C48" s="47" t="s">
        <v>41</v>
      </c>
      <c r="D48" s="61">
        <v>0.06</v>
      </c>
      <c r="E48" s="49" t="s">
        <v>22</v>
      </c>
      <c r="F48" s="58">
        <f>+G43</f>
        <v>239295114.77055201</v>
      </c>
      <c r="G48" s="58">
        <f>+D48*F48</f>
        <v>14357706.886233119</v>
      </c>
      <c r="H48" s="79">
        <f t="shared" si="1"/>
        <v>3.5865236461976326E-3</v>
      </c>
      <c r="I48" s="79"/>
      <c r="J48" s="79"/>
      <c r="K48" s="79"/>
      <c r="L48" s="79"/>
      <c r="M48" s="79"/>
      <c r="N48" s="79"/>
      <c r="O48" s="79"/>
      <c r="P48" s="50"/>
      <c r="Q48" s="58"/>
      <c r="R48" s="78"/>
      <c r="S48" s="50"/>
    </row>
    <row r="49" spans="1:26" ht="49" thickBot="1" x14ac:dyDescent="0.2">
      <c r="A49" s="60">
        <v>38</v>
      </c>
      <c r="B49" s="46" t="s">
        <v>60</v>
      </c>
      <c r="C49" s="47" t="s">
        <v>41</v>
      </c>
      <c r="D49" s="61">
        <v>0.6</v>
      </c>
      <c r="E49" s="49" t="s">
        <v>22</v>
      </c>
      <c r="F49" s="58">
        <f>+G43</f>
        <v>239295114.77055201</v>
      </c>
      <c r="G49" s="58">
        <f>+D49*F49</f>
        <v>143577068.86233121</v>
      </c>
      <c r="H49" s="79">
        <f t="shared" si="1"/>
        <v>3.5865236461976327E-2</v>
      </c>
      <c r="I49" s="79"/>
      <c r="J49" s="79"/>
      <c r="K49" s="79"/>
      <c r="L49" s="79"/>
      <c r="M49" s="79"/>
      <c r="N49" s="79"/>
      <c r="O49" s="79"/>
      <c r="P49" s="79"/>
      <c r="Q49" s="96"/>
      <c r="R49" s="71"/>
      <c r="S49" s="71"/>
      <c r="T49" s="79"/>
      <c r="U49" s="91"/>
      <c r="V49" s="71"/>
      <c r="W49" s="71"/>
    </row>
    <row r="50" spans="1:26" ht="23.25" customHeight="1" thickTop="1" x14ac:dyDescent="0.15">
      <c r="A50" s="45"/>
      <c r="B50" s="133" t="s">
        <v>49</v>
      </c>
      <c r="C50" s="133"/>
      <c r="D50" s="133"/>
      <c r="E50" s="133"/>
      <c r="F50" s="133"/>
      <c r="G50" s="62">
        <f>SUM(G43:G49)</f>
        <v>457260402.04977018</v>
      </c>
      <c r="H50" s="79">
        <f>+G50/$G$84</f>
        <v>0.11422264414617815</v>
      </c>
      <c r="I50" s="79"/>
      <c r="J50" s="79"/>
      <c r="K50" s="79"/>
      <c r="L50" s="79"/>
      <c r="M50" s="79"/>
      <c r="N50" s="79"/>
      <c r="O50" s="79"/>
      <c r="P50" s="134"/>
      <c r="Q50" s="134"/>
      <c r="R50" s="71"/>
      <c r="S50" s="71"/>
      <c r="T50" s="79"/>
      <c r="U50" s="91"/>
      <c r="V50" s="71"/>
      <c r="W50" s="71"/>
      <c r="X50" s="97"/>
      <c r="Y50" s="98">
        <f>+V49*X50</f>
        <v>0</v>
      </c>
      <c r="Z50" s="98">
        <f>+X50*W49</f>
        <v>0</v>
      </c>
    </row>
    <row r="51" spans="1:26" ht="23.25" customHeight="1" x14ac:dyDescent="0.15">
      <c r="A51" s="45" t="s">
        <v>66</v>
      </c>
      <c r="B51" s="95"/>
      <c r="C51" s="95"/>
      <c r="D51" s="95"/>
      <c r="E51" s="95"/>
      <c r="F51" s="95"/>
      <c r="G51" s="76"/>
      <c r="H51" s="79"/>
      <c r="I51" s="79"/>
      <c r="J51" s="79"/>
      <c r="K51" s="79"/>
      <c r="L51" s="79"/>
      <c r="M51" s="79"/>
      <c r="N51" s="79"/>
      <c r="O51" s="79"/>
      <c r="P51" s="96"/>
      <c r="Q51" s="96"/>
      <c r="R51" s="71"/>
      <c r="S51" s="71"/>
      <c r="T51" s="79"/>
      <c r="U51" s="91"/>
      <c r="V51" s="71"/>
      <c r="W51" s="71"/>
      <c r="X51" s="97"/>
      <c r="Y51" s="98"/>
      <c r="Z51" s="98"/>
    </row>
    <row r="52" spans="1:26" ht="23.25" customHeight="1" x14ac:dyDescent="0.15">
      <c r="A52" s="59">
        <v>1</v>
      </c>
      <c r="B52" s="99" t="s">
        <v>67</v>
      </c>
      <c r="C52" s="100" t="s">
        <v>68</v>
      </c>
      <c r="D52" s="100">
        <v>2</v>
      </c>
      <c r="E52" s="49" t="s">
        <v>22</v>
      </c>
      <c r="F52" s="101">
        <f>130221000/2</f>
        <v>65110500</v>
      </c>
      <c r="G52" s="105">
        <f>D52*F52</f>
        <v>130221000</v>
      </c>
      <c r="H52" s="79">
        <f t="shared" ref="H52:H76" si="3">+G52/$G$84</f>
        <v>3.2528919794241211E-2</v>
      </c>
      <c r="I52" s="79"/>
      <c r="J52" s="79"/>
      <c r="K52" s="79"/>
      <c r="L52" s="79"/>
      <c r="M52" s="79"/>
      <c r="N52" s="79"/>
      <c r="O52" s="79"/>
      <c r="P52" s="96"/>
      <c r="Q52" s="96"/>
      <c r="R52" s="71"/>
      <c r="S52" s="71"/>
      <c r="T52" s="79"/>
      <c r="U52" s="91"/>
      <c r="V52" s="71"/>
      <c r="W52" s="71"/>
      <c r="X52" s="97"/>
      <c r="Y52" s="98"/>
      <c r="Z52" s="98"/>
    </row>
    <row r="53" spans="1:26" ht="23.25" customHeight="1" x14ac:dyDescent="0.15">
      <c r="A53" s="59">
        <v>2</v>
      </c>
      <c r="B53" s="99" t="s">
        <v>76</v>
      </c>
      <c r="C53" s="100" t="s">
        <v>68</v>
      </c>
      <c r="D53" s="100">
        <v>2</v>
      </c>
      <c r="E53" s="49" t="s">
        <v>22</v>
      </c>
      <c r="F53" s="101">
        <f>130221000/2</f>
        <v>65110500</v>
      </c>
      <c r="G53" s="105">
        <f t="shared" ref="G53:G69" si="4">D53*F53</f>
        <v>130221000</v>
      </c>
      <c r="H53" s="79">
        <f t="shared" si="3"/>
        <v>3.2528919794241211E-2</v>
      </c>
      <c r="I53" s="79"/>
      <c r="J53" s="79"/>
      <c r="K53" s="79"/>
      <c r="L53" s="79"/>
      <c r="M53" s="79"/>
      <c r="N53" s="79"/>
      <c r="O53" s="79"/>
      <c r="P53" s="96"/>
      <c r="Q53" s="96"/>
      <c r="R53" s="71"/>
      <c r="S53" s="71"/>
      <c r="T53" s="79"/>
      <c r="U53" s="91"/>
      <c r="V53" s="71"/>
      <c r="W53" s="71"/>
      <c r="X53" s="97"/>
      <c r="Y53" s="98"/>
      <c r="Z53" s="98"/>
    </row>
    <row r="54" spans="1:26" ht="23.25" customHeight="1" x14ac:dyDescent="0.15">
      <c r="A54" s="59">
        <v>3</v>
      </c>
      <c r="B54" s="99" t="s">
        <v>77</v>
      </c>
      <c r="C54" s="100" t="s">
        <v>68</v>
      </c>
      <c r="D54" s="100">
        <v>2</v>
      </c>
      <c r="E54" s="49" t="s">
        <v>22</v>
      </c>
      <c r="F54" s="101">
        <f>130221000/2</f>
        <v>65110500</v>
      </c>
      <c r="G54" s="105">
        <f t="shared" si="4"/>
        <v>130221000</v>
      </c>
      <c r="H54" s="79">
        <f t="shared" si="3"/>
        <v>3.2528919794241211E-2</v>
      </c>
      <c r="I54" s="79"/>
      <c r="J54" s="79"/>
      <c r="K54" s="79"/>
      <c r="L54" s="79"/>
      <c r="M54" s="79"/>
      <c r="N54" s="79"/>
      <c r="O54" s="79"/>
      <c r="P54" s="96"/>
      <c r="Q54" s="96"/>
      <c r="R54" s="71"/>
      <c r="S54" s="71"/>
      <c r="T54" s="79"/>
      <c r="U54" s="91"/>
      <c r="V54" s="71"/>
      <c r="W54" s="71"/>
      <c r="X54" s="97"/>
      <c r="Y54" s="98"/>
      <c r="Z54" s="98"/>
    </row>
    <row r="55" spans="1:26" ht="23.25" customHeight="1" x14ac:dyDescent="0.15">
      <c r="A55" s="59">
        <v>4</v>
      </c>
      <c r="B55" s="99" t="s">
        <v>78</v>
      </c>
      <c r="C55" s="100" t="s">
        <v>68</v>
      </c>
      <c r="D55" s="100">
        <v>2</v>
      </c>
      <c r="E55" s="49" t="s">
        <v>22</v>
      </c>
      <c r="F55" s="101">
        <f>130221000/2</f>
        <v>65110500</v>
      </c>
      <c r="G55" s="105">
        <f t="shared" si="4"/>
        <v>130221000</v>
      </c>
      <c r="H55" s="79">
        <f t="shared" si="3"/>
        <v>3.2528919794241211E-2</v>
      </c>
      <c r="I55" s="79"/>
      <c r="J55" s="79"/>
      <c r="K55" s="79"/>
      <c r="L55" s="79"/>
      <c r="M55" s="79"/>
      <c r="N55" s="79"/>
      <c r="O55" s="79"/>
      <c r="P55" s="96"/>
      <c r="Q55" s="96"/>
      <c r="R55" s="71"/>
      <c r="S55" s="71"/>
      <c r="T55" s="79"/>
      <c r="U55" s="91"/>
      <c r="V55" s="71"/>
      <c r="W55" s="71"/>
      <c r="X55" s="97"/>
      <c r="Y55" s="98"/>
      <c r="Z55" s="98"/>
    </row>
    <row r="56" spans="1:26" ht="23.25" customHeight="1" x14ac:dyDescent="0.15">
      <c r="A56" s="60">
        <v>5</v>
      </c>
      <c r="B56" s="99" t="s">
        <v>69</v>
      </c>
      <c r="C56" s="100" t="s">
        <v>70</v>
      </c>
      <c r="D56" s="100">
        <v>1</v>
      </c>
      <c r="E56" s="49" t="s">
        <v>22</v>
      </c>
      <c r="F56" s="101">
        <v>43407000</v>
      </c>
      <c r="G56" s="105">
        <f t="shared" si="4"/>
        <v>43407000</v>
      </c>
      <c r="H56" s="79">
        <f t="shared" si="3"/>
        <v>1.0842973264747072E-2</v>
      </c>
      <c r="I56" s="79"/>
      <c r="J56" s="79"/>
      <c r="K56" s="79"/>
      <c r="L56" s="79"/>
      <c r="M56" s="79"/>
      <c r="N56" s="79"/>
      <c r="O56" s="79"/>
      <c r="P56" s="96"/>
      <c r="Q56" s="96"/>
      <c r="R56" s="71"/>
      <c r="S56" s="71"/>
      <c r="T56" s="79"/>
      <c r="U56" s="91"/>
      <c r="V56" s="71"/>
      <c r="W56" s="71"/>
      <c r="X56" s="97"/>
      <c r="Y56" s="98"/>
      <c r="Z56" s="98"/>
    </row>
    <row r="57" spans="1:26" ht="23.25" customHeight="1" x14ac:dyDescent="0.15">
      <c r="A57" s="60">
        <v>6</v>
      </c>
      <c r="B57" s="99" t="s">
        <v>71</v>
      </c>
      <c r="C57" s="100" t="s">
        <v>70</v>
      </c>
      <c r="D57" s="100">
        <v>1</v>
      </c>
      <c r="E57" s="49" t="s">
        <v>22</v>
      </c>
      <c r="F57" s="101">
        <v>105417000</v>
      </c>
      <c r="G57" s="105">
        <f t="shared" si="4"/>
        <v>105417000</v>
      </c>
      <c r="H57" s="79">
        <f t="shared" si="3"/>
        <v>2.6332935071528601E-2</v>
      </c>
      <c r="I57" s="79"/>
      <c r="J57" s="79"/>
      <c r="K57" s="79"/>
      <c r="L57" s="79"/>
      <c r="M57" s="79"/>
      <c r="N57" s="79"/>
      <c r="O57" s="79"/>
      <c r="P57" s="96"/>
      <c r="Q57" s="96"/>
      <c r="R57" s="71"/>
      <c r="S57" s="71"/>
      <c r="T57" s="79"/>
      <c r="U57" s="91"/>
      <c r="V57" s="71"/>
      <c r="W57" s="71"/>
      <c r="X57" s="97"/>
      <c r="Y57" s="98"/>
      <c r="Z57" s="98"/>
    </row>
    <row r="58" spans="1:26" ht="23.25" customHeight="1" x14ac:dyDescent="0.15">
      <c r="A58" s="60">
        <v>7</v>
      </c>
      <c r="B58" s="99" t="s">
        <v>72</v>
      </c>
      <c r="C58" s="100" t="s">
        <v>73</v>
      </c>
      <c r="D58" s="100">
        <v>1</v>
      </c>
      <c r="E58" s="49" t="s">
        <v>22</v>
      </c>
      <c r="F58" s="101">
        <v>140142600</v>
      </c>
      <c r="G58" s="105">
        <f t="shared" si="4"/>
        <v>140142600</v>
      </c>
      <c r="H58" s="79">
        <f t="shared" si="3"/>
        <v>3.5007313683326262E-2</v>
      </c>
      <c r="I58" s="79"/>
      <c r="J58" s="79"/>
      <c r="K58" s="79"/>
      <c r="L58" s="79"/>
      <c r="M58" s="79"/>
      <c r="N58" s="79"/>
      <c r="O58" s="79"/>
      <c r="P58" s="96"/>
      <c r="Q58" s="96"/>
      <c r="R58" s="71"/>
      <c r="S58" s="71"/>
      <c r="T58" s="79"/>
      <c r="U58" s="91"/>
      <c r="V58" s="71"/>
      <c r="W58" s="71"/>
      <c r="X58" s="97"/>
      <c r="Y58" s="98"/>
      <c r="Z58" s="98"/>
    </row>
    <row r="59" spans="1:26" ht="23.25" customHeight="1" x14ac:dyDescent="0.15">
      <c r="A59" s="60">
        <v>8</v>
      </c>
      <c r="B59" s="99" t="s">
        <v>79</v>
      </c>
      <c r="C59" s="100" t="s">
        <v>74</v>
      </c>
      <c r="D59" s="100">
        <v>1</v>
      </c>
      <c r="E59" s="49" t="s">
        <v>22</v>
      </c>
      <c r="F59" s="101">
        <v>142623000</v>
      </c>
      <c r="G59" s="105">
        <f t="shared" si="4"/>
        <v>142623000</v>
      </c>
      <c r="H59" s="79">
        <f t="shared" si="3"/>
        <v>3.5626912155597518E-2</v>
      </c>
      <c r="I59" s="79"/>
      <c r="J59" s="79"/>
      <c r="K59" s="79"/>
      <c r="L59" s="79"/>
      <c r="M59" s="79"/>
      <c r="N59" s="79"/>
      <c r="O59" s="79"/>
      <c r="P59" s="96"/>
      <c r="Q59" s="96"/>
      <c r="R59" s="71"/>
      <c r="S59" s="71"/>
      <c r="T59" s="79"/>
      <c r="U59" s="91"/>
      <c r="V59" s="71"/>
      <c r="W59" s="71"/>
      <c r="X59" s="97"/>
      <c r="Y59" s="98"/>
      <c r="Z59" s="98"/>
    </row>
    <row r="60" spans="1:26" ht="23.25" customHeight="1" x14ac:dyDescent="0.15">
      <c r="A60" s="60">
        <v>9</v>
      </c>
      <c r="B60" s="99" t="s">
        <v>80</v>
      </c>
      <c r="C60" s="100" t="s">
        <v>74</v>
      </c>
      <c r="D60" s="100">
        <v>1</v>
      </c>
      <c r="E60" s="49" t="s">
        <v>22</v>
      </c>
      <c r="F60" s="101">
        <v>142623000</v>
      </c>
      <c r="G60" s="105">
        <f t="shared" si="4"/>
        <v>142623000</v>
      </c>
      <c r="H60" s="79">
        <f t="shared" si="3"/>
        <v>3.5626912155597518E-2</v>
      </c>
      <c r="I60" s="79"/>
      <c r="J60" s="79"/>
      <c r="K60" s="79"/>
      <c r="L60" s="79"/>
      <c r="M60" s="79"/>
      <c r="N60" s="79"/>
      <c r="O60" s="79"/>
      <c r="P60" s="96"/>
      <c r="Q60" s="96"/>
      <c r="R60" s="71"/>
      <c r="S60" s="71"/>
      <c r="T60" s="79"/>
      <c r="U60" s="91"/>
      <c r="V60" s="71"/>
      <c r="W60" s="71"/>
      <c r="X60" s="97"/>
      <c r="Y60" s="98"/>
      <c r="Z60" s="98"/>
    </row>
    <row r="61" spans="1:26" ht="23.25" customHeight="1" x14ac:dyDescent="0.15">
      <c r="A61" s="60">
        <v>10</v>
      </c>
      <c r="B61" s="99" t="s">
        <v>81</v>
      </c>
      <c r="C61" s="100" t="s">
        <v>74</v>
      </c>
      <c r="D61" s="100">
        <v>1</v>
      </c>
      <c r="E61" s="49" t="s">
        <v>22</v>
      </c>
      <c r="F61" s="101">
        <v>142623000</v>
      </c>
      <c r="G61" s="105">
        <f t="shared" si="4"/>
        <v>142623000</v>
      </c>
      <c r="H61" s="79">
        <f t="shared" si="3"/>
        <v>3.5626912155597518E-2</v>
      </c>
      <c r="I61" s="79"/>
      <c r="J61" s="79"/>
      <c r="K61" s="79"/>
      <c r="L61" s="79"/>
      <c r="M61" s="79"/>
      <c r="N61" s="79"/>
      <c r="O61" s="79"/>
      <c r="P61" s="96"/>
      <c r="Q61" s="96"/>
      <c r="R61" s="71"/>
      <c r="S61" s="71"/>
      <c r="T61" s="79"/>
      <c r="U61" s="91"/>
      <c r="V61" s="71"/>
      <c r="W61" s="71"/>
      <c r="X61" s="97"/>
      <c r="Y61" s="98"/>
      <c r="Z61" s="98"/>
    </row>
    <row r="62" spans="1:26" ht="23.25" customHeight="1" x14ac:dyDescent="0.15">
      <c r="A62" s="60">
        <v>11</v>
      </c>
      <c r="B62" s="99" t="s">
        <v>82</v>
      </c>
      <c r="C62" s="100" t="s">
        <v>74</v>
      </c>
      <c r="D62" s="100">
        <v>1</v>
      </c>
      <c r="E62" s="49" t="s">
        <v>22</v>
      </c>
      <c r="F62" s="101">
        <f>14882400*2</f>
        <v>29764800</v>
      </c>
      <c r="G62" s="105">
        <f t="shared" si="4"/>
        <v>29764800</v>
      </c>
      <c r="H62" s="79">
        <f t="shared" si="3"/>
        <v>7.4351816672551347E-3</v>
      </c>
      <c r="I62" s="79"/>
      <c r="J62" s="79"/>
      <c r="K62" s="79"/>
      <c r="L62" s="79"/>
      <c r="M62" s="79"/>
      <c r="N62" s="79"/>
      <c r="O62" s="79"/>
      <c r="P62" s="96"/>
      <c r="Q62" s="96"/>
      <c r="R62" s="71"/>
      <c r="S62" s="71"/>
      <c r="T62" s="79"/>
      <c r="U62" s="91"/>
      <c r="V62" s="71"/>
      <c r="W62" s="71"/>
      <c r="X62" s="97"/>
      <c r="Y62" s="98"/>
      <c r="Z62" s="98"/>
    </row>
    <row r="63" spans="1:26" ht="23.25" customHeight="1" x14ac:dyDescent="0.15">
      <c r="A63" s="60">
        <v>12</v>
      </c>
      <c r="B63" s="99" t="s">
        <v>83</v>
      </c>
      <c r="C63" s="100" t="s">
        <v>74</v>
      </c>
      <c r="D63" s="100">
        <v>1</v>
      </c>
      <c r="E63" s="49" t="s">
        <v>22</v>
      </c>
      <c r="F63" s="101">
        <f>14882400*2</f>
        <v>29764800</v>
      </c>
      <c r="G63" s="105">
        <f t="shared" si="4"/>
        <v>29764800</v>
      </c>
      <c r="H63" s="79">
        <f t="shared" si="3"/>
        <v>7.4351816672551347E-3</v>
      </c>
      <c r="I63" s="79"/>
      <c r="J63" s="79"/>
      <c r="K63" s="79"/>
      <c r="L63" s="79"/>
      <c r="M63" s="79"/>
      <c r="N63" s="79"/>
      <c r="O63" s="79"/>
      <c r="P63" s="96"/>
      <c r="Q63" s="96"/>
      <c r="R63" s="71"/>
      <c r="S63" s="71"/>
      <c r="T63" s="79"/>
      <c r="U63" s="91"/>
      <c r="V63" s="71"/>
      <c r="W63" s="71"/>
      <c r="X63" s="97"/>
      <c r="Y63" s="98"/>
      <c r="Z63" s="98"/>
    </row>
    <row r="64" spans="1:26" ht="23.25" customHeight="1" x14ac:dyDescent="0.15">
      <c r="A64" s="60">
        <v>13</v>
      </c>
      <c r="B64" s="99" t="s">
        <v>84</v>
      </c>
      <c r="C64" s="100" t="s">
        <v>74</v>
      </c>
      <c r="D64" s="100">
        <v>1</v>
      </c>
      <c r="E64" s="49" t="s">
        <v>22</v>
      </c>
      <c r="F64" s="101">
        <f>14882400*2</f>
        <v>29764800</v>
      </c>
      <c r="G64" s="105">
        <f t="shared" si="4"/>
        <v>29764800</v>
      </c>
      <c r="H64" s="79">
        <f t="shared" si="3"/>
        <v>7.4351816672551347E-3</v>
      </c>
      <c r="I64" s="79"/>
      <c r="J64" s="79"/>
      <c r="K64" s="79"/>
      <c r="L64" s="79"/>
      <c r="M64" s="79"/>
      <c r="N64" s="79"/>
      <c r="O64" s="79"/>
      <c r="P64" s="96"/>
      <c r="Q64" s="96"/>
      <c r="R64" s="71"/>
      <c r="S64" s="71"/>
      <c r="T64" s="79"/>
      <c r="U64" s="91"/>
      <c r="V64" s="71"/>
      <c r="W64" s="71"/>
      <c r="X64" s="97"/>
      <c r="Y64" s="98"/>
      <c r="Z64" s="98"/>
    </row>
    <row r="65" spans="1:26" ht="23.25" customHeight="1" x14ac:dyDescent="0.15">
      <c r="A65" s="60">
        <v>15</v>
      </c>
      <c r="B65" s="102" t="s">
        <v>86</v>
      </c>
      <c r="C65" s="103" t="s">
        <v>9</v>
      </c>
      <c r="D65" s="103">
        <v>1</v>
      </c>
      <c r="E65" s="73" t="s">
        <v>22</v>
      </c>
      <c r="F65" s="104">
        <v>18603000</v>
      </c>
      <c r="G65" s="105">
        <f t="shared" si="4"/>
        <v>18603000</v>
      </c>
      <c r="H65" s="79">
        <f t="shared" si="3"/>
        <v>4.6469885420344593E-3</v>
      </c>
      <c r="I65" s="79"/>
      <c r="J65" s="79"/>
      <c r="K65" s="79"/>
      <c r="L65" s="79"/>
      <c r="M65" s="79"/>
      <c r="N65" s="79"/>
      <c r="O65" s="79"/>
      <c r="P65" s="96"/>
      <c r="Q65" s="96"/>
      <c r="R65" s="71"/>
      <c r="S65" s="71"/>
      <c r="T65" s="79"/>
      <c r="U65" s="91"/>
      <c r="V65" s="71"/>
      <c r="W65" s="71"/>
      <c r="X65" s="97"/>
      <c r="Y65" s="98"/>
      <c r="Z65" s="98"/>
    </row>
    <row r="66" spans="1:26" ht="23.25" customHeight="1" x14ac:dyDescent="0.15">
      <c r="A66" s="60">
        <v>16</v>
      </c>
      <c r="B66" s="102" t="s">
        <v>85</v>
      </c>
      <c r="C66" s="103" t="s">
        <v>9</v>
      </c>
      <c r="D66" s="103">
        <v>1</v>
      </c>
      <c r="E66" s="73" t="s">
        <v>22</v>
      </c>
      <c r="F66" s="104">
        <f>376400700+161226000</f>
        <v>537626700</v>
      </c>
      <c r="G66" s="105">
        <f t="shared" si="4"/>
        <v>537626700</v>
      </c>
      <c r="H66" s="79">
        <f t="shared" si="3"/>
        <v>0.13429796886479586</v>
      </c>
      <c r="I66" s="79"/>
      <c r="J66" s="79"/>
      <c r="K66" s="79"/>
      <c r="L66" s="79"/>
      <c r="M66" s="79"/>
      <c r="N66" s="79"/>
      <c r="O66" s="79"/>
      <c r="P66" s="96"/>
      <c r="Q66" s="96"/>
      <c r="R66" s="71"/>
      <c r="S66" s="71"/>
      <c r="T66" s="79"/>
      <c r="U66" s="91"/>
      <c r="V66" s="71"/>
      <c r="W66" s="71"/>
      <c r="X66" s="97"/>
      <c r="Y66" s="98"/>
      <c r="Z66" s="98"/>
    </row>
    <row r="67" spans="1:26" ht="23.25" customHeight="1" x14ac:dyDescent="0.15">
      <c r="A67" s="60">
        <v>17</v>
      </c>
      <c r="B67" s="52" t="s">
        <v>87</v>
      </c>
      <c r="C67" s="103" t="s">
        <v>70</v>
      </c>
      <c r="D67" s="103">
        <v>1</v>
      </c>
      <c r="E67" s="73" t="s">
        <v>22</v>
      </c>
      <c r="F67" s="104">
        <v>93015000</v>
      </c>
      <c r="G67" s="105">
        <f t="shared" si="4"/>
        <v>93015000</v>
      </c>
      <c r="H67" s="79">
        <f t="shared" si="3"/>
        <v>2.3234942710172294E-2</v>
      </c>
      <c r="I67" s="79"/>
      <c r="J67" s="79"/>
      <c r="K67" s="79"/>
      <c r="L67" s="79"/>
      <c r="M67" s="79"/>
      <c r="N67" s="79"/>
      <c r="O67" s="79"/>
      <c r="P67" s="96"/>
      <c r="Q67" s="96"/>
      <c r="R67" s="71"/>
      <c r="S67" s="71"/>
      <c r="T67" s="79"/>
      <c r="U67" s="91"/>
      <c r="V67" s="71"/>
      <c r="W67" s="71"/>
      <c r="X67" s="97"/>
      <c r="Y67" s="98"/>
      <c r="Z67" s="98"/>
    </row>
    <row r="68" spans="1:26" ht="23.25" customHeight="1" x14ac:dyDescent="0.15">
      <c r="A68" s="60">
        <v>18</v>
      </c>
      <c r="B68" s="52" t="s">
        <v>88</v>
      </c>
      <c r="C68" s="103" t="s">
        <v>89</v>
      </c>
      <c r="D68" s="103">
        <v>1</v>
      </c>
      <c r="E68" s="73" t="s">
        <v>22</v>
      </c>
      <c r="F68" s="104">
        <v>322452000</v>
      </c>
      <c r="G68" s="105">
        <f t="shared" si="4"/>
        <v>322452000</v>
      </c>
      <c r="H68" s="79">
        <f t="shared" si="3"/>
        <v>8.0547801395263963E-2</v>
      </c>
      <c r="I68" s="79"/>
      <c r="J68" s="79"/>
      <c r="K68" s="79"/>
      <c r="L68" s="79"/>
      <c r="M68" s="79"/>
      <c r="N68" s="79"/>
      <c r="O68" s="79"/>
      <c r="P68" s="96"/>
      <c r="Q68" s="96"/>
      <c r="R68" s="71"/>
      <c r="S68" s="71"/>
      <c r="T68" s="79"/>
      <c r="U68" s="91"/>
      <c r="V68" s="71"/>
      <c r="W68" s="71"/>
      <c r="X68" s="97"/>
      <c r="Y68" s="98"/>
      <c r="Z68" s="98"/>
    </row>
    <row r="69" spans="1:26" ht="23.25" customHeight="1" thickBot="1" x14ac:dyDescent="0.2">
      <c r="A69" s="60">
        <v>19</v>
      </c>
      <c r="B69" s="52" t="s">
        <v>90</v>
      </c>
      <c r="C69" s="103" t="s">
        <v>91</v>
      </c>
      <c r="D69" s="103">
        <v>20</v>
      </c>
      <c r="E69" s="73" t="s">
        <v>22</v>
      </c>
      <c r="F69" s="104">
        <v>2250000</v>
      </c>
      <c r="G69" s="105">
        <f t="shared" si="4"/>
        <v>45000000</v>
      </c>
      <c r="H69" s="79">
        <f t="shared" si="3"/>
        <v>1.1240901166024332E-2</v>
      </c>
      <c r="I69" s="79"/>
      <c r="J69" s="79"/>
      <c r="K69" s="79"/>
      <c r="L69" s="79"/>
      <c r="M69" s="79"/>
      <c r="N69" s="79"/>
      <c r="O69" s="79"/>
      <c r="P69" s="96"/>
      <c r="Q69" s="96"/>
      <c r="R69" s="71"/>
      <c r="S69" s="71"/>
      <c r="T69" s="79"/>
      <c r="U69" s="91"/>
      <c r="V69" s="71"/>
      <c r="W69" s="71"/>
      <c r="X69" s="97"/>
      <c r="Y69" s="98"/>
      <c r="Z69" s="98"/>
    </row>
    <row r="70" spans="1:26" ht="23.25" customHeight="1" thickTop="1" x14ac:dyDescent="0.15">
      <c r="A70" s="45"/>
      <c r="B70" s="95"/>
      <c r="C70" s="95"/>
      <c r="D70" s="95"/>
      <c r="E70" s="95"/>
      <c r="F70" s="95"/>
      <c r="G70" s="62">
        <f>SUM(G52:G69)</f>
        <v>2343710700</v>
      </c>
      <c r="H70" s="79">
        <f t="shared" si="3"/>
        <v>0.58545378534341563</v>
      </c>
      <c r="I70" s="79"/>
      <c r="J70" s="79"/>
      <c r="K70" s="79"/>
      <c r="L70" s="79"/>
      <c r="M70" s="79"/>
      <c r="N70" s="79"/>
      <c r="O70" s="79"/>
      <c r="P70" s="96"/>
      <c r="Q70" s="96"/>
      <c r="R70" s="71"/>
      <c r="S70" s="71"/>
      <c r="T70" s="79"/>
      <c r="U70" s="91"/>
      <c r="V70" s="71"/>
      <c r="W70" s="71"/>
      <c r="X70" s="97"/>
      <c r="Y70" s="98"/>
      <c r="Z70" s="98"/>
    </row>
    <row r="71" spans="1:26" ht="23.25" customHeight="1" x14ac:dyDescent="0.15">
      <c r="A71" s="60">
        <v>34</v>
      </c>
      <c r="B71" s="46" t="s">
        <v>47</v>
      </c>
      <c r="C71" s="47" t="s">
        <v>41</v>
      </c>
      <c r="D71" s="61">
        <v>0.68</v>
      </c>
      <c r="E71" s="49" t="s">
        <v>22</v>
      </c>
      <c r="F71" s="58">
        <v>42532568.544826649</v>
      </c>
      <c r="G71" s="58">
        <f>+D71*F71</f>
        <v>28922146.610482123</v>
      </c>
      <c r="H71" s="79">
        <f t="shared" si="3"/>
        <v>7.2246887012821157E-3</v>
      </c>
      <c r="I71" s="79"/>
      <c r="J71" s="79"/>
      <c r="K71" s="79"/>
      <c r="L71" s="79"/>
      <c r="M71" s="79"/>
      <c r="N71" s="79"/>
      <c r="O71" s="79"/>
      <c r="P71" s="96"/>
      <c r="Q71" s="96"/>
      <c r="R71" s="71"/>
      <c r="S71" s="71"/>
      <c r="T71" s="79"/>
      <c r="U71" s="91"/>
      <c r="V71" s="71"/>
      <c r="W71" s="71"/>
      <c r="X71" s="97"/>
      <c r="Y71" s="98"/>
      <c r="Z71" s="98"/>
    </row>
    <row r="72" spans="1:26" ht="23.25" customHeight="1" x14ac:dyDescent="0.15">
      <c r="A72" s="60">
        <v>35</v>
      </c>
      <c r="B72" s="46" t="s">
        <v>12</v>
      </c>
      <c r="C72" s="47" t="s">
        <v>41</v>
      </c>
      <c r="D72" s="61">
        <v>0.06</v>
      </c>
      <c r="E72" s="49" t="s">
        <v>22</v>
      </c>
      <c r="F72" s="58">
        <f>+G70</f>
        <v>2343710700</v>
      </c>
      <c r="G72" s="58">
        <f>+D72*F72</f>
        <v>140622642</v>
      </c>
      <c r="H72" s="79">
        <f t="shared" si="3"/>
        <v>3.512722712060494E-2</v>
      </c>
      <c r="I72" s="79"/>
      <c r="J72" s="79"/>
      <c r="K72" s="79"/>
      <c r="L72" s="79"/>
      <c r="M72" s="79"/>
      <c r="N72" s="79"/>
      <c r="O72" s="79"/>
      <c r="P72" s="96"/>
      <c r="Q72" s="96"/>
      <c r="R72" s="71"/>
      <c r="S72" s="71"/>
      <c r="T72" s="79"/>
      <c r="U72" s="91"/>
      <c r="V72" s="71"/>
      <c r="W72" s="71"/>
      <c r="X72" s="97"/>
      <c r="Y72" s="98"/>
      <c r="Z72" s="98"/>
    </row>
    <row r="73" spans="1:26" ht="23.25" customHeight="1" x14ac:dyDescent="0.15">
      <c r="A73" s="60">
        <v>36</v>
      </c>
      <c r="B73" s="46" t="s">
        <v>26</v>
      </c>
      <c r="C73" s="47" t="s">
        <v>41</v>
      </c>
      <c r="D73" s="61">
        <v>7.0000000000000007E-2</v>
      </c>
      <c r="E73" s="49" t="s">
        <v>22</v>
      </c>
      <c r="F73" s="58">
        <f>+G70</f>
        <v>2343710700</v>
      </c>
      <c r="G73" s="58">
        <f>+D73*F73</f>
        <v>164059749.00000003</v>
      </c>
      <c r="H73" s="79">
        <f t="shared" si="3"/>
        <v>4.0981764974039103E-2</v>
      </c>
      <c r="I73" s="79"/>
      <c r="J73" s="79"/>
      <c r="K73" s="79"/>
      <c r="L73" s="79"/>
      <c r="M73" s="79"/>
      <c r="N73" s="79"/>
      <c r="O73" s="79"/>
      <c r="P73" s="96"/>
      <c r="Q73" s="96"/>
      <c r="R73" s="71"/>
      <c r="S73" s="71"/>
      <c r="T73" s="79"/>
      <c r="U73" s="91"/>
      <c r="V73" s="71"/>
      <c r="W73" s="71"/>
      <c r="X73" s="97"/>
      <c r="Y73" s="98"/>
      <c r="Z73" s="98"/>
    </row>
    <row r="74" spans="1:26" ht="23.25" customHeight="1" x14ac:dyDescent="0.15">
      <c r="A74" s="60">
        <v>37</v>
      </c>
      <c r="B74" s="46" t="s">
        <v>6</v>
      </c>
      <c r="C74" s="47" t="s">
        <v>41</v>
      </c>
      <c r="D74" s="61">
        <v>0.06</v>
      </c>
      <c r="E74" s="49" t="s">
        <v>22</v>
      </c>
      <c r="F74" s="58">
        <f>+G70</f>
        <v>2343710700</v>
      </c>
      <c r="G74" s="58">
        <f>+D74*F74</f>
        <v>140622642</v>
      </c>
      <c r="H74" s="79">
        <f t="shared" si="3"/>
        <v>3.512722712060494E-2</v>
      </c>
      <c r="I74" s="79"/>
      <c r="J74" s="79"/>
      <c r="K74" s="79"/>
      <c r="L74" s="79"/>
      <c r="M74" s="79"/>
      <c r="N74" s="79"/>
      <c r="O74" s="79"/>
      <c r="P74" s="96"/>
      <c r="Q74" s="96"/>
      <c r="R74" s="71"/>
      <c r="S74" s="71"/>
      <c r="T74" s="79"/>
      <c r="U74" s="91"/>
      <c r="V74" s="71"/>
      <c r="W74" s="71"/>
      <c r="X74" s="97"/>
      <c r="Y74" s="98"/>
      <c r="Z74" s="98"/>
    </row>
    <row r="75" spans="1:26" ht="49" thickBot="1" x14ac:dyDescent="0.2">
      <c r="A75" s="60">
        <v>38</v>
      </c>
      <c r="B75" s="46" t="s">
        <v>60</v>
      </c>
      <c r="C75" s="47" t="s">
        <v>41</v>
      </c>
      <c r="D75" s="61">
        <v>0.2</v>
      </c>
      <c r="E75" s="49" t="s">
        <v>22</v>
      </c>
      <c r="F75" s="58">
        <f>+G70</f>
        <v>2343710700</v>
      </c>
      <c r="G75" s="58">
        <f>+D75*F75</f>
        <v>468742140</v>
      </c>
      <c r="H75" s="79">
        <f t="shared" si="3"/>
        <v>0.11709075706868313</v>
      </c>
      <c r="I75" s="79"/>
      <c r="J75" s="79"/>
      <c r="K75" s="79"/>
      <c r="L75" s="79"/>
      <c r="M75" s="79"/>
      <c r="N75" s="79"/>
      <c r="O75" s="79"/>
      <c r="P75" s="50"/>
      <c r="Q75" s="58"/>
      <c r="R75" s="49"/>
      <c r="S75" s="50"/>
    </row>
    <row r="76" spans="1:26" ht="14" thickTop="1" x14ac:dyDescent="0.15">
      <c r="A76" s="60"/>
      <c r="B76" s="46"/>
      <c r="C76" s="47"/>
      <c r="D76" s="61"/>
      <c r="E76" s="49"/>
      <c r="F76" s="58"/>
      <c r="G76" s="62">
        <f>SUM(G71:G75)</f>
        <v>942969319.61048222</v>
      </c>
      <c r="H76" s="79">
        <f t="shared" si="3"/>
        <v>0.23555166498521424</v>
      </c>
      <c r="I76" s="79"/>
      <c r="J76" s="79"/>
      <c r="K76" s="79"/>
      <c r="L76" s="79"/>
      <c r="M76" s="79"/>
      <c r="N76" s="79"/>
      <c r="O76" s="79"/>
      <c r="P76" s="50"/>
      <c r="Q76" s="58"/>
      <c r="R76" s="49"/>
      <c r="S76" s="50"/>
    </row>
    <row r="77" spans="1:26" ht="13" x14ac:dyDescent="0.15">
      <c r="A77" s="60"/>
      <c r="B77" s="46"/>
      <c r="C77" s="47"/>
      <c r="D77" s="61"/>
      <c r="E77" s="49"/>
      <c r="F77" s="58"/>
      <c r="G77" s="58"/>
      <c r="H77" s="51"/>
      <c r="I77" s="51"/>
      <c r="J77" s="51"/>
      <c r="K77" s="51"/>
      <c r="L77" s="51"/>
      <c r="M77" s="51"/>
      <c r="N77" s="51"/>
      <c r="O77" s="51"/>
      <c r="P77" s="50"/>
      <c r="Q77" s="58"/>
      <c r="R77" s="49"/>
      <c r="S77" s="50"/>
    </row>
    <row r="78" spans="1:26" ht="13" x14ac:dyDescent="0.15">
      <c r="A78" s="2" t="s">
        <v>55</v>
      </c>
      <c r="B78" s="2"/>
      <c r="C78" s="47"/>
      <c r="D78" s="67"/>
      <c r="E78" s="49"/>
      <c r="F78" s="50"/>
      <c r="G78" s="58"/>
      <c r="H78" s="51"/>
      <c r="I78" s="51"/>
      <c r="J78" s="51"/>
      <c r="K78" s="51"/>
      <c r="L78" s="51"/>
      <c r="M78" s="51"/>
      <c r="N78" s="51"/>
      <c r="O78" s="51"/>
      <c r="P78" s="50"/>
      <c r="Q78" s="58"/>
      <c r="R78" s="49"/>
      <c r="S78" s="50"/>
    </row>
    <row r="79" spans="1:26" ht="24" x14ac:dyDescent="0.15">
      <c r="A79" s="60">
        <v>12</v>
      </c>
      <c r="B79" s="46" t="s">
        <v>59</v>
      </c>
      <c r="C79" s="47" t="s">
        <v>41</v>
      </c>
      <c r="D79" s="100">
        <v>1</v>
      </c>
      <c r="E79" s="49" t="s">
        <v>22</v>
      </c>
      <c r="F79" s="58">
        <v>20002223.1905219</v>
      </c>
      <c r="G79" s="58">
        <f>+D79*F79</f>
        <v>20002223.1905219</v>
      </c>
      <c r="H79" s="79">
        <f>+G79/$G$84</f>
        <v>4.9965114218981461E-3</v>
      </c>
      <c r="I79" s="79"/>
      <c r="J79" s="79"/>
      <c r="K79" s="79"/>
      <c r="L79" s="79"/>
      <c r="M79" s="79"/>
      <c r="N79" s="79"/>
      <c r="O79" s="79"/>
      <c r="P79" s="50"/>
      <c r="Q79" s="58"/>
      <c r="R79" s="49"/>
      <c r="S79" s="50"/>
    </row>
    <row r="80" spans="1:26" ht="14" thickBot="1" x14ac:dyDescent="0.2">
      <c r="A80" s="60"/>
      <c r="B80" s="46"/>
      <c r="C80" s="47"/>
      <c r="D80" s="75"/>
      <c r="E80" s="49"/>
      <c r="F80" s="58"/>
      <c r="G80" s="58"/>
      <c r="H80" s="79"/>
      <c r="I80" s="79"/>
      <c r="J80" s="79"/>
      <c r="K80" s="79"/>
      <c r="L80" s="79"/>
      <c r="M80" s="79"/>
      <c r="N80" s="79"/>
      <c r="O80" s="79"/>
      <c r="P80" s="50"/>
      <c r="Q80" s="58"/>
      <c r="R80" s="49"/>
      <c r="S80" s="50"/>
    </row>
    <row r="81" spans="1:26" ht="14" thickTop="1" x14ac:dyDescent="0.15">
      <c r="A81" s="60"/>
      <c r="B81" s="2" t="s">
        <v>56</v>
      </c>
      <c r="C81" s="47"/>
      <c r="D81" s="75"/>
      <c r="E81" s="49"/>
      <c r="F81" s="50"/>
      <c r="G81" s="62">
        <f>+G79</f>
        <v>20002223.1905219</v>
      </c>
      <c r="H81" s="79">
        <f>+G81/$G$84</f>
        <v>4.9965114218981461E-3</v>
      </c>
      <c r="I81" s="79"/>
      <c r="J81" s="79"/>
      <c r="K81" s="79"/>
      <c r="L81" s="79"/>
      <c r="M81" s="79"/>
      <c r="N81" s="79"/>
      <c r="O81" s="79"/>
      <c r="P81" s="50"/>
      <c r="Q81" s="58"/>
      <c r="R81" s="49"/>
      <c r="S81" s="50"/>
    </row>
    <row r="82" spans="1:26" ht="14" thickBot="1" x14ac:dyDescent="0.2">
      <c r="A82" s="60"/>
      <c r="B82" s="46"/>
      <c r="C82" s="47"/>
      <c r="D82" s="75"/>
      <c r="E82" s="49"/>
      <c r="F82" s="50"/>
      <c r="G82" s="77"/>
      <c r="H82" s="51"/>
      <c r="I82" s="51"/>
      <c r="J82" s="51"/>
      <c r="K82" s="51"/>
      <c r="L82" s="51"/>
      <c r="M82" s="51"/>
      <c r="N82" s="51"/>
      <c r="O82" s="51"/>
      <c r="P82" s="50"/>
      <c r="Q82" s="58"/>
      <c r="R82" s="49"/>
      <c r="S82" s="50"/>
    </row>
    <row r="83" spans="1:26" ht="14" thickTop="1" x14ac:dyDescent="0.15">
      <c r="A83" s="60"/>
      <c r="B83" s="133" t="s">
        <v>49</v>
      </c>
      <c r="C83" s="133"/>
      <c r="D83" s="133"/>
      <c r="E83" s="133"/>
      <c r="F83" s="133"/>
      <c r="G83" s="62">
        <f>+G43+G50+G70+G76</f>
        <v>3983235536.4308043</v>
      </c>
      <c r="H83" s="79">
        <f>+G83/$G$84</f>
        <v>0.99500348857810195</v>
      </c>
      <c r="I83" s="79"/>
      <c r="J83" s="79"/>
      <c r="K83" s="79"/>
      <c r="L83" s="79"/>
      <c r="M83" s="79"/>
      <c r="N83" s="79"/>
      <c r="O83" s="79"/>
      <c r="P83" s="40"/>
      <c r="Q83" s="42"/>
    </row>
    <row r="84" spans="1:26" ht="13" x14ac:dyDescent="0.15">
      <c r="A84" s="34" t="s">
        <v>15</v>
      </c>
      <c r="B84" s="2" t="s">
        <v>28</v>
      </c>
      <c r="C84" s="2"/>
      <c r="D84" s="2"/>
      <c r="E84" s="10"/>
      <c r="F84" s="8"/>
      <c r="G84" s="15">
        <f>+G81+G83</f>
        <v>4003237759.621326</v>
      </c>
      <c r="H84" s="38">
        <v>0.99998918239645795</v>
      </c>
      <c r="I84" s="27"/>
      <c r="J84" s="27"/>
      <c r="K84" s="27"/>
      <c r="L84" s="27"/>
      <c r="M84" s="27"/>
      <c r="N84" s="27"/>
      <c r="O84" s="27"/>
      <c r="P84" s="43"/>
      <c r="Q84" s="42"/>
      <c r="R84" s="42"/>
    </row>
    <row r="85" spans="1:26" ht="13" x14ac:dyDescent="0.15">
      <c r="A85" s="34"/>
      <c r="B85" s="14" t="s">
        <v>29</v>
      </c>
      <c r="C85" s="2"/>
      <c r="D85" s="2"/>
      <c r="E85" s="10"/>
      <c r="F85" s="30"/>
      <c r="G85" s="15">
        <f>G84</f>
        <v>4003237759.621326</v>
      </c>
      <c r="H85" s="27">
        <v>1</v>
      </c>
      <c r="I85" s="27"/>
      <c r="J85" s="27"/>
      <c r="K85" s="27"/>
      <c r="L85" s="27"/>
      <c r="M85" s="27"/>
      <c r="N85" s="27"/>
      <c r="O85" s="27"/>
      <c r="P85" s="68"/>
      <c r="Q85" s="44"/>
      <c r="R85" s="83"/>
    </row>
    <row r="86" spans="1:26" ht="13" x14ac:dyDescent="0.15">
      <c r="A86" s="34"/>
      <c r="B86" s="14"/>
      <c r="C86" s="2"/>
      <c r="D86" s="2"/>
      <c r="E86" s="10"/>
      <c r="F86" s="6">
        <v>0</v>
      </c>
      <c r="G86" s="43"/>
      <c r="H86" s="27"/>
      <c r="I86" s="27"/>
      <c r="J86" s="27"/>
      <c r="K86" s="27"/>
      <c r="L86" s="27"/>
      <c r="M86" s="27"/>
      <c r="N86" s="27"/>
      <c r="O86" s="27"/>
      <c r="P86" s="69"/>
    </row>
    <row r="87" spans="1:26" ht="13" x14ac:dyDescent="0.15">
      <c r="A87" s="34"/>
      <c r="B87" s="32" t="s">
        <v>92</v>
      </c>
      <c r="C87" s="2"/>
      <c r="D87" s="2"/>
      <c r="E87" s="10"/>
      <c r="F87" s="17"/>
      <c r="G87" s="13"/>
      <c r="H87" s="27"/>
      <c r="I87" s="27"/>
      <c r="J87" s="27"/>
      <c r="K87" s="27"/>
      <c r="L87" s="27"/>
      <c r="M87" s="27"/>
      <c r="N87" s="27"/>
      <c r="O87" s="27"/>
      <c r="P87" s="63"/>
    </row>
    <row r="88" spans="1:26" ht="13" x14ac:dyDescent="0.15">
      <c r="A88" s="34"/>
      <c r="B88" s="22"/>
      <c r="C88" s="2"/>
      <c r="D88" s="2"/>
      <c r="E88" s="10"/>
      <c r="F88" s="6"/>
      <c r="G88" s="13"/>
      <c r="H88" s="27"/>
      <c r="I88" s="27"/>
      <c r="J88" s="27"/>
      <c r="K88" s="27"/>
      <c r="L88" s="27"/>
      <c r="M88" s="27"/>
      <c r="N88" s="27"/>
      <c r="O88" s="27"/>
    </row>
    <row r="89" spans="1:26" ht="13" x14ac:dyDescent="0.15">
      <c r="A89" s="34"/>
      <c r="B89" s="14"/>
      <c r="C89" s="2"/>
      <c r="D89" s="2"/>
      <c r="E89" s="10"/>
      <c r="F89" s="22"/>
      <c r="G89" s="43"/>
      <c r="H89" s="27"/>
      <c r="I89" s="27"/>
      <c r="J89" s="27"/>
      <c r="K89" s="27"/>
      <c r="L89" s="27"/>
      <c r="M89" s="27"/>
      <c r="N89" s="27"/>
      <c r="O89" s="27"/>
    </row>
    <row r="90" spans="1:26" ht="13" x14ac:dyDescent="0.15">
      <c r="A90" s="34"/>
      <c r="C90" s="2"/>
      <c r="D90" s="2"/>
      <c r="E90" s="2"/>
      <c r="F90" s="32"/>
      <c r="G90" s="26"/>
      <c r="H90" s="27"/>
      <c r="I90" s="27"/>
      <c r="J90" s="27"/>
      <c r="K90" s="27"/>
      <c r="L90" s="27"/>
      <c r="M90" s="27"/>
      <c r="N90" s="27"/>
      <c r="O90" s="27"/>
      <c r="Q90" s="63"/>
      <c r="R90" s="63"/>
    </row>
    <row r="91" spans="1:26" ht="13" x14ac:dyDescent="0.15">
      <c r="C91" s="137"/>
      <c r="D91" s="138"/>
    </row>
    <row r="94" spans="1:26" s="9" customFormat="1" ht="12.75" customHeight="1" x14ac:dyDescent="0.15">
      <c r="A94"/>
      <c r="B94"/>
      <c r="C94"/>
      <c r="D94"/>
      <c r="E94" s="142"/>
      <c r="F94" s="139" t="s">
        <v>94</v>
      </c>
      <c r="G94" s="140">
        <v>18.62</v>
      </c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ht="12.75" customHeight="1" x14ac:dyDescent="0.15">
      <c r="F95" s="139" t="s">
        <v>95</v>
      </c>
      <c r="G95" s="141">
        <f>G85/G94</f>
        <v>214996657.33734295</v>
      </c>
    </row>
    <row r="99" spans="1:26" s="9" customFormat="1" ht="12.75" customHeight="1" x14ac:dyDescent="0.15">
      <c r="A99"/>
      <c r="B99" s="44"/>
      <c r="C99"/>
      <c r="D99"/>
      <c r="E99" s="21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</sheetData>
  <mergeCells count="10">
    <mergeCell ref="B50:F50"/>
    <mergeCell ref="P50:Q50"/>
    <mergeCell ref="B83:F83"/>
    <mergeCell ref="C91:D91"/>
    <mergeCell ref="A1:H2"/>
    <mergeCell ref="A5:E5"/>
    <mergeCell ref="A6:E6"/>
    <mergeCell ref="A13:D13"/>
    <mergeCell ref="A15:H15"/>
    <mergeCell ref="A20:H20"/>
  </mergeCells>
  <pageMargins left="0.59055118110236227" right="0.23622047244094491" top="0.51181102362204722" bottom="0.59055118110236227" header="0.31496062992125984" footer="0.39370078740157483"/>
  <pageSetup scale="77" orientation="portrait" horizontalDpi="300" verticalDpi="300" r:id="rId1"/>
  <headerFooter>
    <oddHeader>&amp;R&amp;8Página &amp;P de 1</oddHeader>
    <oddFooter>&amp;C&amp;8JOSUE ALEXANDER BARRIOS GALINDO
ADMINISTRADOR UNICO
TRANSSHIPPING WORLD COMPANY, S.A.</oddFooter>
  </headerFooter>
  <rowBreaks count="2" manualBreakCount="2">
    <brk id="45" max="7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TADH</vt:lpstr>
      <vt:lpstr>TADH!ColumnaCantidad</vt:lpstr>
      <vt:lpstr>TADH!ColumnaImporte</vt:lpstr>
      <vt:lpstr>TADH!ColumnaPorcentaje</vt:lpstr>
      <vt:lpstr>TADH!Print_Area</vt:lpstr>
      <vt:lpstr>TADH!Print_Titles</vt:lpstr>
      <vt:lpstr>TADH!RangoTitulosARepetir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CARDENAS</dc:creator>
  <cp:lastModifiedBy>Microsoft Office User</cp:lastModifiedBy>
  <cp:lastPrinted>2023-05-11T21:25:56Z</cp:lastPrinted>
  <dcterms:created xsi:type="dcterms:W3CDTF">2022-12-14T16:39:37Z</dcterms:created>
  <dcterms:modified xsi:type="dcterms:W3CDTF">2024-03-07T18:23:30Z</dcterms:modified>
</cp:coreProperties>
</file>