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5ce86d9004ea7e4/Documents/Work/Texas Litter Control - NEW/Programs ^0 Projects/TLC Education Station/"/>
    </mc:Choice>
  </mc:AlternateContent>
  <xr:revisionPtr revIDLastSave="52" documentId="8_{F5009B6B-A5DE-4DB6-80F4-73BB79C8D682}" xr6:coauthVersionLast="47" xr6:coauthVersionMax="47" xr10:uidLastSave="{665C539A-2C60-413F-B65B-6F0084D866EF}"/>
  <bookViews>
    <workbookView xWindow="-120" yWindow="-120" windowWidth="29040" windowHeight="15720" activeTab="1" xr2:uid="{6747EF29-3C89-4873-BC87-33D9380D1D3B}"/>
  </bookViews>
  <sheets>
    <sheet name="Instructions" sheetId="3" r:id="rId1"/>
    <sheet name="Surgery-Current" sheetId="1" r:id="rId2"/>
    <sheet name="Carprof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2" i="1" l="1"/>
  <c r="K33" i="1"/>
  <c r="K31" i="1"/>
  <c r="L33" i="1" s="1"/>
  <c r="D11" i="2"/>
  <c r="G11" i="2" s="1"/>
  <c r="I11" i="2" s="1"/>
  <c r="D10" i="2"/>
  <c r="G10" i="2" s="1"/>
  <c r="I10" i="2" s="1"/>
  <c r="D9" i="2"/>
  <c r="G9" i="2" s="1"/>
  <c r="I9" i="2" s="1"/>
  <c r="D8" i="2"/>
  <c r="G8" i="2" s="1"/>
  <c r="I8" i="2" s="1"/>
  <c r="M20" i="1" s="1"/>
  <c r="D7" i="2"/>
  <c r="G7" i="2" s="1"/>
  <c r="I7" i="2" s="1"/>
  <c r="D6" i="2"/>
  <c r="G6" i="2" s="1"/>
  <c r="I6" i="2" s="1"/>
  <c r="D5" i="2"/>
  <c r="G5" i="2" s="1"/>
  <c r="I5" i="2" s="1"/>
  <c r="D4" i="2"/>
  <c r="G4" i="2" s="1"/>
  <c r="I4" i="2" s="1"/>
  <c r="D3" i="2"/>
  <c r="G3" i="2" s="1"/>
  <c r="I3" i="2" s="1"/>
  <c r="D2" i="2"/>
  <c r="G2" i="2" s="1"/>
  <c r="I2" i="2" s="1"/>
  <c r="D32" i="1"/>
  <c r="D31" i="1"/>
  <c r="D30" i="1"/>
  <c r="D29" i="1"/>
  <c r="E21" i="1"/>
  <c r="E20" i="1"/>
  <c r="S19" i="1"/>
  <c r="R19" i="1"/>
  <c r="E19" i="1"/>
  <c r="M19" i="1" s="1"/>
  <c r="S18" i="1"/>
  <c r="R18" i="1"/>
  <c r="Q18" i="1"/>
  <c r="P18" i="1"/>
  <c r="O18" i="1"/>
  <c r="E18" i="1"/>
  <c r="N18" i="1" s="1"/>
  <c r="E17" i="1"/>
  <c r="P17" i="1" s="1"/>
  <c r="E16" i="1"/>
  <c r="Q16" i="1" s="1"/>
  <c r="T15" i="1"/>
  <c r="S15" i="1"/>
  <c r="R15" i="1"/>
  <c r="Q15" i="1"/>
  <c r="P15" i="1"/>
  <c r="O15" i="1"/>
  <c r="N15" i="1"/>
  <c r="M15" i="1"/>
  <c r="L15" i="1"/>
  <c r="K15" i="1"/>
  <c r="J15" i="1"/>
  <c r="I15" i="1"/>
  <c r="E15" i="1"/>
  <c r="E14" i="1"/>
  <c r="S14" i="1" s="1"/>
  <c r="E13" i="1"/>
  <c r="S13" i="1" s="1"/>
  <c r="E12" i="1"/>
  <c r="T12" i="1" s="1"/>
  <c r="E11" i="1"/>
  <c r="T11" i="1" s="1"/>
  <c r="E10" i="1"/>
  <c r="T9" i="1"/>
  <c r="S9" i="1"/>
  <c r="R9" i="1"/>
  <c r="Q9" i="1"/>
  <c r="P9" i="1"/>
  <c r="E9" i="1"/>
  <c r="O9" i="1" s="1"/>
  <c r="E8" i="1"/>
  <c r="J8" i="1" s="1"/>
  <c r="S7" i="1"/>
  <c r="R7" i="1"/>
  <c r="Q7" i="1"/>
  <c r="P7" i="1"/>
  <c r="O7" i="1"/>
  <c r="E7" i="1"/>
  <c r="L7" i="1" s="1"/>
  <c r="E6" i="1"/>
  <c r="M6" i="1" s="1"/>
  <c r="M10" i="1" s="1"/>
  <c r="S3" i="1"/>
  <c r="R3" i="1"/>
  <c r="Q3" i="1"/>
  <c r="P3" i="1"/>
  <c r="O3" i="1"/>
  <c r="E3" i="1"/>
  <c r="N3" i="1" s="1"/>
  <c r="L32" i="1" l="1"/>
  <c r="T14" i="1"/>
  <c r="L9" i="1"/>
  <c r="Q17" i="1"/>
  <c r="N19" i="1"/>
  <c r="K11" i="1"/>
  <c r="O19" i="1"/>
  <c r="J19" i="1"/>
  <c r="K9" i="1"/>
  <c r="J7" i="1"/>
  <c r="K7" i="1"/>
  <c r="M9" i="1"/>
  <c r="R17" i="1"/>
  <c r="M7" i="1"/>
  <c r="N9" i="1"/>
  <c r="L11" i="1"/>
  <c r="S17" i="1"/>
  <c r="P19" i="1"/>
  <c r="R16" i="1"/>
  <c r="S16" i="1"/>
  <c r="I7" i="1"/>
  <c r="I11" i="1"/>
  <c r="K19" i="1"/>
  <c r="J11" i="1"/>
  <c r="N7" i="1"/>
  <c r="Q19" i="1"/>
  <c r="R6" i="1"/>
  <c r="R10" i="1" s="1"/>
  <c r="Q6" i="1"/>
  <c r="Q10" i="1" s="1"/>
  <c r="S6" i="1"/>
  <c r="S10" i="1" s="1"/>
  <c r="J6" i="1"/>
  <c r="J10" i="1" s="1"/>
  <c r="K6" i="1"/>
  <c r="K10" i="1" s="1"/>
  <c r="N6" i="1"/>
  <c r="N10" i="1" s="1"/>
  <c r="O6" i="1"/>
  <c r="O10" i="1" s="1"/>
  <c r="P6" i="1"/>
  <c r="P10" i="1" s="1"/>
  <c r="M22" i="1"/>
  <c r="Q22" i="1"/>
  <c r="L22" i="1"/>
  <c r="K22" i="1"/>
  <c r="N22" i="1"/>
  <c r="J22" i="1"/>
  <c r="R22" i="1"/>
  <c r="I22" i="1"/>
  <c r="O22" i="1"/>
  <c r="T22" i="1"/>
  <c r="S22" i="1"/>
  <c r="P22" i="1"/>
  <c r="O20" i="1"/>
  <c r="T20" i="1"/>
  <c r="K20" i="1"/>
  <c r="P20" i="1"/>
  <c r="S20" i="1"/>
  <c r="N20" i="1"/>
  <c r="L20" i="1"/>
  <c r="Q20" i="1"/>
  <c r="K13" i="1"/>
  <c r="I16" i="1"/>
  <c r="J16" i="1"/>
  <c r="I3" i="1"/>
  <c r="T6" i="1"/>
  <c r="T10" i="1" s="1"/>
  <c r="N11" i="1"/>
  <c r="N12" i="1"/>
  <c r="M13" i="1"/>
  <c r="M14" i="1"/>
  <c r="K16" i="1"/>
  <c r="J17" i="1"/>
  <c r="I18" i="1"/>
  <c r="T19" i="1"/>
  <c r="J3" i="1"/>
  <c r="I6" i="1"/>
  <c r="I10" i="1" s="1"/>
  <c r="T7" i="1"/>
  <c r="O11" i="1"/>
  <c r="O12" i="1"/>
  <c r="N13" i="1"/>
  <c r="N14" i="1"/>
  <c r="L16" i="1"/>
  <c r="K17" i="1"/>
  <c r="J18" i="1"/>
  <c r="I19" i="1"/>
  <c r="T13" i="1"/>
  <c r="J12" i="1"/>
  <c r="I13" i="1"/>
  <c r="K12" i="1"/>
  <c r="J13" i="1"/>
  <c r="J14" i="1"/>
  <c r="T16" i="1"/>
  <c r="M11" i="1"/>
  <c r="L13" i="1"/>
  <c r="T18" i="1"/>
  <c r="P11" i="1"/>
  <c r="P12" i="1"/>
  <c r="O13" i="1"/>
  <c r="O14" i="1"/>
  <c r="M16" i="1"/>
  <c r="L17" i="1"/>
  <c r="K18" i="1"/>
  <c r="L12" i="1"/>
  <c r="P13" i="1"/>
  <c r="T3" i="1"/>
  <c r="L14" i="1"/>
  <c r="L3" i="1"/>
  <c r="Q11" i="1"/>
  <c r="P14" i="1"/>
  <c r="M17" i="1"/>
  <c r="R20" i="1"/>
  <c r="K14" i="1"/>
  <c r="M12" i="1"/>
  <c r="I17" i="1"/>
  <c r="K3" i="1"/>
  <c r="I8" i="1"/>
  <c r="Q12" i="1"/>
  <c r="N16" i="1"/>
  <c r="L18" i="1"/>
  <c r="M3" i="1"/>
  <c r="L6" i="1"/>
  <c r="L10" i="1" s="1"/>
  <c r="R11" i="1"/>
  <c r="R12" i="1"/>
  <c r="Q13" i="1"/>
  <c r="Q14" i="1"/>
  <c r="O16" i="1"/>
  <c r="N17" i="1"/>
  <c r="M18" i="1"/>
  <c r="L19" i="1"/>
  <c r="S11" i="1"/>
  <c r="S12" i="1"/>
  <c r="R13" i="1"/>
  <c r="R14" i="1"/>
  <c r="P16" i="1"/>
  <c r="O17" i="1"/>
  <c r="T17" i="1"/>
  <c r="O21" i="1" l="1"/>
  <c r="O23" i="1" s="1"/>
  <c r="O25" i="1" s="1"/>
  <c r="R21" i="1"/>
  <c r="R23" i="1" s="1"/>
  <c r="R25" i="1" s="1"/>
  <c r="Q21" i="1"/>
  <c r="Q23" i="1" s="1"/>
  <c r="Q25" i="1" s="1"/>
  <c r="S21" i="1"/>
  <c r="S23" i="1" s="1"/>
  <c r="S25" i="1" s="1"/>
  <c r="P21" i="1"/>
  <c r="T21" i="1"/>
  <c r="K21" i="1"/>
  <c r="K23" i="1" s="1"/>
  <c r="K25" i="1" s="1"/>
  <c r="N21" i="1"/>
  <c r="N23" i="1" s="1"/>
  <c r="N25" i="1" s="1"/>
  <c r="T23" i="1"/>
  <c r="T25" i="1" s="1"/>
  <c r="P23" i="1"/>
  <c r="P25" i="1" s="1"/>
  <c r="M21" i="1"/>
  <c r="M23" i="1" s="1"/>
  <c r="M25" i="1" s="1"/>
  <c r="J9" i="1"/>
  <c r="J21" i="1"/>
  <c r="J23" i="1" s="1"/>
  <c r="J25" i="1" s="1"/>
  <c r="L21" i="1"/>
  <c r="L23" i="1" s="1"/>
  <c r="L25" i="1" s="1"/>
  <c r="I21" i="1"/>
  <c r="I23" i="1" l="1"/>
  <c r="U30" i="1" l="1"/>
  <c r="I25" i="1"/>
</calcChain>
</file>

<file path=xl/sharedStrings.xml><?xml version="1.0" encoding="utf-8"?>
<sst xmlns="http://schemas.openxmlformats.org/spreadsheetml/2006/main" count="120" uniqueCount="99">
  <si>
    <t>Cost</t>
  </si>
  <si>
    <t>Qty</t>
  </si>
  <si>
    <t>Per Pound</t>
  </si>
  <si>
    <t>MC</t>
  </si>
  <si>
    <t>FC</t>
  </si>
  <si>
    <t>&lt;25FD</t>
  </si>
  <si>
    <t>FD25-49</t>
  </si>
  <si>
    <t>FD50-79</t>
  </si>
  <si>
    <t>FD80-99</t>
  </si>
  <si>
    <t>FD100-114</t>
  </si>
  <si>
    <t>&lt;25MD</t>
  </si>
  <si>
    <t>MD25-49</t>
  </si>
  <si>
    <t>MD50-79</t>
  </si>
  <si>
    <t>MD80-99</t>
  </si>
  <si>
    <t>MD100-114</t>
  </si>
  <si>
    <t>Dexmedesed</t>
  </si>
  <si>
    <t>mL</t>
  </si>
  <si>
    <t>Ketamine</t>
  </si>
  <si>
    <t>Butorphanol</t>
  </si>
  <si>
    <t>Antisedan</t>
  </si>
  <si>
    <t>Pen G</t>
  </si>
  <si>
    <t>Eloxiject</t>
  </si>
  <si>
    <t>Carprofen Inj</t>
  </si>
  <si>
    <t>Bup Inj</t>
  </si>
  <si>
    <t>Microchip</t>
  </si>
  <si>
    <t>Drape</t>
  </si>
  <si>
    <t>Foot</t>
  </si>
  <si>
    <t>SX Gloves</t>
  </si>
  <si>
    <t>Pairs</t>
  </si>
  <si>
    <t>Suture</t>
  </si>
  <si>
    <t>Pieces</t>
  </si>
  <si>
    <t>Females over 40 2 Pieces</t>
  </si>
  <si>
    <t>Surgical Glue</t>
  </si>
  <si>
    <t>50 Animals Per Bottle</t>
  </si>
  <si>
    <t>Blade</t>
  </si>
  <si>
    <t>ISO</t>
  </si>
  <si>
    <t>30 Animals Per Bottle</t>
  </si>
  <si>
    <t>Syringes</t>
  </si>
  <si>
    <t>Oxygen</t>
  </si>
  <si>
    <t>Month</t>
  </si>
  <si>
    <t>Oral Carprofen</t>
  </si>
  <si>
    <t>Bup</t>
  </si>
  <si>
    <t>Syringe w/ Caps</t>
  </si>
  <si>
    <t>Carprofen on sep tab</t>
  </si>
  <si>
    <t>Labor</t>
  </si>
  <si>
    <t>Total Cost</t>
  </si>
  <si>
    <t>Mark Up</t>
  </si>
  <si>
    <t>Rabies</t>
  </si>
  <si>
    <t>Staff Cost Per Animal</t>
  </si>
  <si>
    <t>Veterinarian</t>
  </si>
  <si>
    <t>Community Cats Cost:</t>
  </si>
  <si>
    <t>Techs (3)</t>
  </si>
  <si>
    <t>DA2PP</t>
  </si>
  <si>
    <t>Techs (4)</t>
  </si>
  <si>
    <t>We use 4 techs per surgeon.  We average 30 animals per day.</t>
  </si>
  <si>
    <t>Cost per Bottle</t>
  </si>
  <si>
    <t>Per Pill</t>
  </si>
  <si>
    <t>Per Dose</t>
  </si>
  <si>
    <t># Doses</t>
  </si>
  <si>
    <t>Tablet</t>
  </si>
  <si>
    <t>Weight (lbs)</t>
  </si>
  <si>
    <t>.25</t>
  </si>
  <si>
    <t>3</t>
  </si>
  <si>
    <t>4</t>
  </si>
  <si>
    <t>.5</t>
  </si>
  <si>
    <t>5</t>
  </si>
  <si>
    <t>8</t>
  </si>
  <si>
    <t>1</t>
  </si>
  <si>
    <t>9</t>
  </si>
  <si>
    <t>14</t>
  </si>
  <si>
    <t>15</t>
  </si>
  <si>
    <t>21</t>
  </si>
  <si>
    <t>22</t>
  </si>
  <si>
    <t>30</t>
  </si>
  <si>
    <t>31</t>
  </si>
  <si>
    <t>40</t>
  </si>
  <si>
    <t>41</t>
  </si>
  <si>
    <t>59</t>
  </si>
  <si>
    <t>1.5</t>
  </si>
  <si>
    <t>60</t>
  </si>
  <si>
    <t>69</t>
  </si>
  <si>
    <t>2</t>
  </si>
  <si>
    <t>70</t>
  </si>
  <si>
    <t>80</t>
  </si>
  <si>
    <t>81</t>
  </si>
  <si>
    <t>100</t>
  </si>
  <si>
    <t>Position</t>
  </si>
  <si>
    <t>Shift Rate</t>
  </si>
  <si>
    <t>Avg # Pets</t>
  </si>
  <si>
    <t>Cost Per Tray</t>
  </si>
  <si>
    <t>Vaccine</t>
  </si>
  <si>
    <t># Per Tray</t>
  </si>
  <si>
    <t>FVRCP</t>
  </si>
  <si>
    <t>Per Pet</t>
  </si>
  <si>
    <t>Fill in the orange cells to calculate your cost.</t>
  </si>
  <si>
    <t>For weights, we use an average for cats.</t>
  </si>
  <si>
    <t>For weights, we use the high end on the weight range for dogs.</t>
  </si>
  <si>
    <t>Price to Clients</t>
  </si>
  <si>
    <t>Fill in the take home Carprofen cost per bottle and how many doses you are sending home.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</si>
</sst>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164" fontId="6" fillId="0" borderId="1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 indent="1"/>
    </xf>
    <xf numFmtId="1" fontId="0" fillId="0" borderId="0" xfId="0" applyNumberFormat="1"/>
    <xf numFmtId="164" fontId="1" fillId="0" borderId="3" xfId="0" applyNumberFormat="1" applyFont="1" applyBorder="1"/>
    <xf numFmtId="0" fontId="7" fillId="0" borderId="0" xfId="0" applyFont="1"/>
    <xf numFmtId="0" fontId="8" fillId="0" borderId="0" xfId="0" applyFont="1"/>
    <xf numFmtId="164" fontId="9" fillId="0" borderId="0" xfId="0" applyNumberFormat="1" applyFont="1"/>
    <xf numFmtId="164" fontId="10" fillId="0" borderId="0" xfId="0" applyNumberFormat="1" applyFont="1"/>
    <xf numFmtId="164" fontId="4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1" fillId="0" borderId="0" xfId="0" applyFont="1" applyAlignment="1"/>
    <xf numFmtId="164" fontId="0" fillId="2" borderId="0" xfId="0" applyNumberFormat="1" applyFill="1"/>
    <xf numFmtId="3" fontId="0" fillId="2" borderId="0" xfId="0" applyNumberFormat="1" applyFill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3" fillId="0" borderId="0" xfId="0" applyNumberFormat="1" applyFont="1" applyBorder="1"/>
    <xf numFmtId="164" fontId="4" fillId="0" borderId="0" xfId="0" applyNumberFormat="1" applyFont="1" applyBorder="1"/>
    <xf numFmtId="164" fontId="5" fillId="0" borderId="0" xfId="0" applyNumberFormat="1" applyFont="1" applyBorder="1"/>
    <xf numFmtId="164" fontId="6" fillId="0" borderId="0" xfId="0" applyNumberFormat="1" applyFont="1" applyBorder="1"/>
    <xf numFmtId="1" fontId="0" fillId="2" borderId="1" xfId="0" applyNumberFormat="1" applyFill="1" applyBorder="1" applyAlignment="1">
      <alignment horizontal="right"/>
    </xf>
    <xf numFmtId="0" fontId="0" fillId="2" borderId="0" xfId="0" applyFill="1"/>
    <xf numFmtId="164" fontId="5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562A-5E67-4E7F-9F6A-68C65E2B0864}">
  <dimension ref="A1:A4"/>
  <sheetViews>
    <sheetView workbookViewId="0">
      <selection activeCell="A9" sqref="A9"/>
    </sheetView>
  </sheetViews>
  <sheetFormatPr defaultRowHeight="15" x14ac:dyDescent="0.25"/>
  <cols>
    <col min="1" max="1" width="90.42578125" customWidth="1"/>
  </cols>
  <sheetData>
    <row r="1" spans="1:1" x14ac:dyDescent="0.25">
      <c r="A1" s="50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9477-879B-4B49-B424-8E822701B9E0}">
  <dimension ref="A1:V44"/>
  <sheetViews>
    <sheetView tabSelected="1" workbookViewId="0">
      <selection activeCell="K20" sqref="K20"/>
    </sheetView>
  </sheetViews>
  <sheetFormatPr defaultRowHeight="15" x14ac:dyDescent="0.25"/>
  <cols>
    <col min="1" max="1" width="15.85546875" customWidth="1"/>
    <col min="2" max="2" width="12.28515625" style="1" customWidth="1"/>
    <col min="3" max="3" width="9.140625" style="2"/>
    <col min="5" max="5" width="10.140625" customWidth="1"/>
    <col min="7" max="7" width="14.140625" customWidth="1"/>
    <col min="8" max="8" width="14.7109375" customWidth="1"/>
    <col min="9" max="9" width="11.140625" style="5" customWidth="1"/>
    <col min="10" max="10" width="12.28515625" style="5" customWidth="1"/>
    <col min="11" max="19" width="9.140625" style="5"/>
    <col min="20" max="20" width="10.85546875" style="5" customWidth="1"/>
    <col min="21" max="21" width="10.85546875" customWidth="1"/>
    <col min="22" max="22" width="12" customWidth="1"/>
  </cols>
  <sheetData>
    <row r="1" spans="1:22" x14ac:dyDescent="0.25">
      <c r="B1" s="1" t="s">
        <v>0</v>
      </c>
      <c r="C1" s="2" t="s">
        <v>1</v>
      </c>
      <c r="E1" t="s">
        <v>2</v>
      </c>
      <c r="H1" s="3"/>
      <c r="I1" s="4" t="s">
        <v>3</v>
      </c>
      <c r="J1" s="4" t="s">
        <v>4</v>
      </c>
      <c r="K1" s="4" t="s">
        <v>5</v>
      </c>
      <c r="L1" s="4" t="s">
        <v>6</v>
      </c>
      <c r="M1" s="4" t="s">
        <v>7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12</v>
      </c>
      <c r="S1" s="4" t="s">
        <v>13</v>
      </c>
      <c r="T1" s="4" t="s">
        <v>14</v>
      </c>
      <c r="U1" s="44"/>
      <c r="V1" s="44"/>
    </row>
    <row r="2" spans="1:22" x14ac:dyDescent="0.25">
      <c r="H2" s="3"/>
      <c r="I2" s="49">
        <v>10</v>
      </c>
      <c r="J2" s="49">
        <v>8</v>
      </c>
      <c r="K2" s="49">
        <v>24</v>
      </c>
      <c r="L2" s="49">
        <v>49</v>
      </c>
      <c r="M2" s="49">
        <v>79</v>
      </c>
      <c r="N2" s="49">
        <v>99</v>
      </c>
      <c r="O2" s="49">
        <v>114</v>
      </c>
      <c r="P2" s="49">
        <v>24</v>
      </c>
      <c r="Q2" s="49">
        <v>49</v>
      </c>
      <c r="R2" s="49">
        <v>79</v>
      </c>
      <c r="S2" s="49">
        <v>99</v>
      </c>
      <c r="T2" s="49">
        <v>170</v>
      </c>
      <c r="U2" s="44"/>
      <c r="V2" s="44"/>
    </row>
    <row r="3" spans="1:22" x14ac:dyDescent="0.25">
      <c r="A3" t="s">
        <v>15</v>
      </c>
      <c r="B3" s="36"/>
      <c r="C3" s="2">
        <v>10</v>
      </c>
      <c r="D3" t="s">
        <v>16</v>
      </c>
      <c r="E3" s="33">
        <f>((B5/5)+B4+B3)/1000</f>
        <v>0</v>
      </c>
      <c r="H3" s="3"/>
      <c r="I3" s="31">
        <f>E3*I2</f>
        <v>0</v>
      </c>
      <c r="J3" s="31">
        <f>E3*J2</f>
        <v>0</v>
      </c>
      <c r="K3" s="31">
        <f>E3*K2</f>
        <v>0</v>
      </c>
      <c r="L3" s="31">
        <f>E3*L2</f>
        <v>0</v>
      </c>
      <c r="M3" s="31">
        <f>E3*M2</f>
        <v>0</v>
      </c>
      <c r="N3" s="31">
        <f>E3*N2</f>
        <v>0</v>
      </c>
      <c r="O3" s="31">
        <f>E3*O2</f>
        <v>0</v>
      </c>
      <c r="P3" s="31">
        <f>E3*P2</f>
        <v>0</v>
      </c>
      <c r="Q3" s="31">
        <f>E3*Q2</f>
        <v>0</v>
      </c>
      <c r="R3" s="31">
        <f>E3*R2</f>
        <v>0</v>
      </c>
      <c r="S3" s="31">
        <f>E3*S2</f>
        <v>0</v>
      </c>
      <c r="T3" s="31">
        <f>E3*T2</f>
        <v>0</v>
      </c>
      <c r="U3" s="44"/>
      <c r="V3" s="44"/>
    </row>
    <row r="4" spans="1:22" x14ac:dyDescent="0.25">
      <c r="A4" t="s">
        <v>17</v>
      </c>
      <c r="B4" s="36"/>
      <c r="C4" s="2">
        <v>10</v>
      </c>
      <c r="D4" t="s">
        <v>16</v>
      </c>
      <c r="E4" s="34"/>
      <c r="H4" s="3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44"/>
      <c r="V4" s="44"/>
    </row>
    <row r="5" spans="1:22" x14ac:dyDescent="0.25">
      <c r="A5" t="s">
        <v>18</v>
      </c>
      <c r="B5" s="36"/>
      <c r="C5" s="2">
        <v>50</v>
      </c>
      <c r="D5" t="s">
        <v>16</v>
      </c>
      <c r="E5" s="34"/>
      <c r="H5" s="3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44"/>
      <c r="V5" s="44"/>
    </row>
    <row r="6" spans="1:22" x14ac:dyDescent="0.25">
      <c r="A6" t="s">
        <v>19</v>
      </c>
      <c r="B6" s="36"/>
      <c r="C6" s="2">
        <v>10</v>
      </c>
      <c r="D6" t="s">
        <v>16</v>
      </c>
      <c r="E6" s="5">
        <f>B6/2000</f>
        <v>0</v>
      </c>
      <c r="H6" s="3"/>
      <c r="I6" s="6">
        <f>E6*I2</f>
        <v>0</v>
      </c>
      <c r="J6" s="6">
        <f>E6*J2</f>
        <v>0</v>
      </c>
      <c r="K6" s="6">
        <f>E6*K2</f>
        <v>0</v>
      </c>
      <c r="L6" s="6">
        <f>E6*L2</f>
        <v>0</v>
      </c>
      <c r="M6" s="6">
        <f>E6*M2</f>
        <v>0</v>
      </c>
      <c r="N6" s="6">
        <f>E6*N2</f>
        <v>0</v>
      </c>
      <c r="O6" s="6">
        <f>E6*O2</f>
        <v>0</v>
      </c>
      <c r="P6" s="6">
        <f>E6*P2</f>
        <v>0</v>
      </c>
      <c r="Q6" s="6">
        <f>E6*Q2</f>
        <v>0</v>
      </c>
      <c r="R6" s="6">
        <f>E6*R2</f>
        <v>0</v>
      </c>
      <c r="S6" s="6">
        <f>E6*S2</f>
        <v>0</v>
      </c>
      <c r="T6" s="6">
        <f>E6*T2</f>
        <v>0</v>
      </c>
      <c r="U6" s="44"/>
      <c r="V6" s="44"/>
    </row>
    <row r="7" spans="1:22" x14ac:dyDescent="0.25">
      <c r="A7" t="s">
        <v>20</v>
      </c>
      <c r="B7" s="36"/>
      <c r="C7" s="2">
        <v>500</v>
      </c>
      <c r="D7" t="s">
        <v>16</v>
      </c>
      <c r="E7" s="5">
        <f>B7/5000</f>
        <v>0</v>
      </c>
      <c r="H7" s="3"/>
      <c r="I7" s="6">
        <f>I2*E7</f>
        <v>0</v>
      </c>
      <c r="J7" s="6">
        <f>J2*E7</f>
        <v>0</v>
      </c>
      <c r="K7" s="6">
        <f>K2*E7</f>
        <v>0</v>
      </c>
      <c r="L7" s="6">
        <f>E7*L2</f>
        <v>0</v>
      </c>
      <c r="M7" s="6">
        <f>E7*M2</f>
        <v>0</v>
      </c>
      <c r="N7" s="6">
        <f>N2*E7</f>
        <v>0</v>
      </c>
      <c r="O7" s="6">
        <f>O2*E7</f>
        <v>0</v>
      </c>
      <c r="P7" s="6">
        <f>P2*E7</f>
        <v>0</v>
      </c>
      <c r="Q7" s="6">
        <f>Q2*E7</f>
        <v>0</v>
      </c>
      <c r="R7" s="6">
        <f>R2*E7</f>
        <v>0</v>
      </c>
      <c r="S7" s="6">
        <f>S2*E7</f>
        <v>0</v>
      </c>
      <c r="T7" s="6">
        <f>T2*E7</f>
        <v>0</v>
      </c>
      <c r="U7" s="44"/>
      <c r="V7" s="44"/>
    </row>
    <row r="8" spans="1:22" x14ac:dyDescent="0.25">
      <c r="A8" t="s">
        <v>21</v>
      </c>
      <c r="B8" s="36"/>
      <c r="C8" s="2">
        <v>20</v>
      </c>
      <c r="D8" t="s">
        <v>16</v>
      </c>
      <c r="E8" s="5">
        <f>(B8/C8)*0.01</f>
        <v>0</v>
      </c>
      <c r="H8" s="3"/>
      <c r="I8" s="6">
        <f>E8*I2</f>
        <v>0</v>
      </c>
      <c r="J8" s="6">
        <f>E8*J2</f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44"/>
      <c r="V8" s="44"/>
    </row>
    <row r="9" spans="1:22" x14ac:dyDescent="0.25">
      <c r="A9" t="s">
        <v>22</v>
      </c>
      <c r="B9" s="36"/>
      <c r="C9" s="2">
        <v>50</v>
      </c>
      <c r="D9" t="s">
        <v>16</v>
      </c>
      <c r="E9" s="5">
        <f>B9/500</f>
        <v>0</v>
      </c>
      <c r="H9" s="3"/>
      <c r="I9" s="6">
        <v>0</v>
      </c>
      <c r="J9" s="6">
        <f>F9*J3</f>
        <v>0</v>
      </c>
      <c r="K9" s="6">
        <f>K2*E9</f>
        <v>0</v>
      </c>
      <c r="L9" s="6">
        <f>L2*E9</f>
        <v>0</v>
      </c>
      <c r="M9" s="6">
        <f>M2*E9</f>
        <v>0</v>
      </c>
      <c r="N9" s="6">
        <f>N2*E9</f>
        <v>0</v>
      </c>
      <c r="O9" s="6">
        <f>E9*O2</f>
        <v>0</v>
      </c>
      <c r="P9" s="6">
        <f>P2*E9</f>
        <v>0</v>
      </c>
      <c r="Q9" s="6">
        <f>Q2*E9</f>
        <v>0</v>
      </c>
      <c r="R9" s="6">
        <f>R2*E9</f>
        <v>0</v>
      </c>
      <c r="S9" s="6">
        <f>S2*E9</f>
        <v>0</v>
      </c>
      <c r="T9" s="6">
        <f>T2*E9</f>
        <v>0</v>
      </c>
      <c r="U9" s="44"/>
      <c r="V9" s="44"/>
    </row>
    <row r="10" spans="1:22" x14ac:dyDescent="0.25">
      <c r="A10" t="s">
        <v>23</v>
      </c>
      <c r="B10" s="37"/>
      <c r="C10" s="2">
        <v>50</v>
      </c>
      <c r="D10" t="s">
        <v>16</v>
      </c>
      <c r="E10" s="5">
        <f>B10/C10*0.03</f>
        <v>0</v>
      </c>
      <c r="H10" s="3"/>
      <c r="I10" s="6">
        <f>E10*I6</f>
        <v>0</v>
      </c>
      <c r="J10" s="6">
        <f>E10*J6</f>
        <v>0</v>
      </c>
      <c r="K10" s="6">
        <f>E10*K6</f>
        <v>0</v>
      </c>
      <c r="L10" s="6">
        <f>E10*L6</f>
        <v>0</v>
      </c>
      <c r="M10" s="6">
        <f>E10*M6</f>
        <v>0</v>
      </c>
      <c r="N10" s="6">
        <f>E10*N6</f>
        <v>0</v>
      </c>
      <c r="O10" s="6">
        <f>E10*O6</f>
        <v>0</v>
      </c>
      <c r="P10" s="6">
        <f>E10*P6</f>
        <v>0</v>
      </c>
      <c r="Q10" s="6">
        <f>E10*Q6</f>
        <v>0</v>
      </c>
      <c r="R10" s="6">
        <f>E10*R6</f>
        <v>0</v>
      </c>
      <c r="S10" s="6">
        <f>E10*S6</f>
        <v>0</v>
      </c>
      <c r="T10" s="6">
        <f>E10*T6</f>
        <v>0</v>
      </c>
      <c r="U10" s="44"/>
      <c r="V10" s="44"/>
    </row>
    <row r="11" spans="1:22" x14ac:dyDescent="0.25">
      <c r="A11" t="s">
        <v>24</v>
      </c>
      <c r="B11" s="36"/>
      <c r="C11" s="2">
        <v>1</v>
      </c>
      <c r="E11" s="5">
        <f>B11/C11</f>
        <v>0</v>
      </c>
      <c r="H11" s="3"/>
      <c r="I11" s="6">
        <f>E11</f>
        <v>0</v>
      </c>
      <c r="J11" s="6">
        <f>E11</f>
        <v>0</v>
      </c>
      <c r="K11" s="6">
        <f>E11</f>
        <v>0</v>
      </c>
      <c r="L11" s="6">
        <f>E11</f>
        <v>0</v>
      </c>
      <c r="M11" s="6">
        <f>E11</f>
        <v>0</v>
      </c>
      <c r="N11" s="6">
        <f>E11</f>
        <v>0</v>
      </c>
      <c r="O11" s="6">
        <f>E11</f>
        <v>0</v>
      </c>
      <c r="P11" s="6">
        <f>E11</f>
        <v>0</v>
      </c>
      <c r="Q11" s="6">
        <f>E11</f>
        <v>0</v>
      </c>
      <c r="R11" s="6">
        <f>E11</f>
        <v>0</v>
      </c>
      <c r="S11" s="6">
        <f>E11</f>
        <v>0</v>
      </c>
      <c r="T11" s="6">
        <f>E11</f>
        <v>0</v>
      </c>
      <c r="U11" s="44"/>
      <c r="V11" s="44"/>
    </row>
    <row r="12" spans="1:22" x14ac:dyDescent="0.25">
      <c r="A12" t="s">
        <v>25</v>
      </c>
      <c r="B12" s="36"/>
      <c r="C12" s="2">
        <v>100</v>
      </c>
      <c r="D12" t="s">
        <v>26</v>
      </c>
      <c r="E12" s="5">
        <f>B12/100</f>
        <v>0</v>
      </c>
      <c r="H12" s="3"/>
      <c r="I12" s="6">
        <v>0</v>
      </c>
      <c r="J12" s="6">
        <f>1.5*E12</f>
        <v>0</v>
      </c>
      <c r="K12" s="6">
        <f>1.5*E12</f>
        <v>0</v>
      </c>
      <c r="L12" s="6">
        <f>1.5*E12</f>
        <v>0</v>
      </c>
      <c r="M12" s="6">
        <f>1.5*E12</f>
        <v>0</v>
      </c>
      <c r="N12" s="6">
        <f>1.5*E12</f>
        <v>0</v>
      </c>
      <c r="O12" s="6">
        <f>1.5*E12</f>
        <v>0</v>
      </c>
      <c r="P12" s="6">
        <f>1.5*E12</f>
        <v>0</v>
      </c>
      <c r="Q12" s="6">
        <f>1.5*E12</f>
        <v>0</v>
      </c>
      <c r="R12" s="6">
        <f>1.5*E12</f>
        <v>0</v>
      </c>
      <c r="S12" s="6">
        <f>1.5*E12</f>
        <v>0</v>
      </c>
      <c r="T12" s="6">
        <f>1.5*E12</f>
        <v>0</v>
      </c>
      <c r="U12" s="44"/>
      <c r="V12" s="44"/>
    </row>
    <row r="13" spans="1:22" x14ac:dyDescent="0.25">
      <c r="A13" t="s">
        <v>27</v>
      </c>
      <c r="B13" s="36"/>
      <c r="C13" s="2">
        <v>50</v>
      </c>
      <c r="D13" t="s">
        <v>28</v>
      </c>
      <c r="E13" s="5">
        <f>B13/C13</f>
        <v>0</v>
      </c>
      <c r="H13" s="3"/>
      <c r="I13" s="6">
        <f>E13</f>
        <v>0</v>
      </c>
      <c r="J13" s="6">
        <f t="shared" ref="J13:J19" si="0">E13</f>
        <v>0</v>
      </c>
      <c r="K13" s="6">
        <f t="shared" ref="K13:K19" si="1">E13</f>
        <v>0</v>
      </c>
      <c r="L13" s="6">
        <f t="shared" ref="L13:L19" si="2">E13</f>
        <v>0</v>
      </c>
      <c r="M13" s="6">
        <f>E13</f>
        <v>0</v>
      </c>
      <c r="N13" s="6">
        <f>E13</f>
        <v>0</v>
      </c>
      <c r="O13" s="6">
        <f>E13</f>
        <v>0</v>
      </c>
      <c r="P13" s="6">
        <f t="shared" ref="P13:P19" si="3">E13</f>
        <v>0</v>
      </c>
      <c r="Q13" s="6">
        <f t="shared" ref="Q13:Q19" si="4">E13</f>
        <v>0</v>
      </c>
      <c r="R13" s="6">
        <f t="shared" ref="R13:R19" si="5">E13</f>
        <v>0</v>
      </c>
      <c r="S13" s="6">
        <f t="shared" ref="S13:S19" si="6">E13</f>
        <v>0</v>
      </c>
      <c r="T13" s="6">
        <f t="shared" ref="T13:T19" si="7">E13</f>
        <v>0</v>
      </c>
      <c r="U13" s="44"/>
      <c r="V13" s="44"/>
    </row>
    <row r="14" spans="1:22" x14ac:dyDescent="0.25">
      <c r="A14" t="s">
        <v>29</v>
      </c>
      <c r="B14" s="36"/>
      <c r="C14" s="2">
        <v>12</v>
      </c>
      <c r="D14" t="s">
        <v>30</v>
      </c>
      <c r="E14" s="5">
        <f>B14/C14</f>
        <v>0</v>
      </c>
      <c r="F14" t="s">
        <v>31</v>
      </c>
      <c r="H14" s="3"/>
      <c r="I14" s="6">
        <v>0</v>
      </c>
      <c r="J14" s="6">
        <f t="shared" si="0"/>
        <v>0</v>
      </c>
      <c r="K14" s="6">
        <f t="shared" si="1"/>
        <v>0</v>
      </c>
      <c r="L14" s="6">
        <f t="shared" si="2"/>
        <v>0</v>
      </c>
      <c r="M14" s="6">
        <f>E14*2</f>
        <v>0</v>
      </c>
      <c r="N14" s="6">
        <f>E14*2</f>
        <v>0</v>
      </c>
      <c r="O14" s="6">
        <f>E14*2</f>
        <v>0</v>
      </c>
      <c r="P14" s="6">
        <f t="shared" si="3"/>
        <v>0</v>
      </c>
      <c r="Q14" s="6">
        <f t="shared" si="4"/>
        <v>0</v>
      </c>
      <c r="R14" s="6">
        <f t="shared" si="5"/>
        <v>0</v>
      </c>
      <c r="S14" s="6">
        <f t="shared" si="6"/>
        <v>0</v>
      </c>
      <c r="T14" s="6">
        <f t="shared" si="7"/>
        <v>0</v>
      </c>
      <c r="U14" s="44"/>
      <c r="V14" s="44"/>
    </row>
    <row r="15" spans="1:22" x14ac:dyDescent="0.25">
      <c r="A15" t="s">
        <v>32</v>
      </c>
      <c r="B15" s="36"/>
      <c r="E15" s="5">
        <f>B15/50</f>
        <v>0</v>
      </c>
      <c r="F15" t="s">
        <v>33</v>
      </c>
      <c r="H15" s="3"/>
      <c r="I15" s="6">
        <f>$B$15/50</f>
        <v>0</v>
      </c>
      <c r="J15" s="6">
        <f t="shared" ref="J15:T15" si="8">$B$15/50</f>
        <v>0</v>
      </c>
      <c r="K15" s="6">
        <f t="shared" si="8"/>
        <v>0</v>
      </c>
      <c r="L15" s="6">
        <f t="shared" si="8"/>
        <v>0</v>
      </c>
      <c r="M15" s="6">
        <f t="shared" si="8"/>
        <v>0</v>
      </c>
      <c r="N15" s="6">
        <f t="shared" si="8"/>
        <v>0</v>
      </c>
      <c r="O15" s="6">
        <f t="shared" si="8"/>
        <v>0</v>
      </c>
      <c r="P15" s="6">
        <f t="shared" si="8"/>
        <v>0</v>
      </c>
      <c r="Q15" s="6">
        <f t="shared" si="8"/>
        <v>0</v>
      </c>
      <c r="R15" s="6">
        <f t="shared" si="8"/>
        <v>0</v>
      </c>
      <c r="S15" s="6">
        <f t="shared" si="8"/>
        <v>0</v>
      </c>
      <c r="T15" s="6">
        <f t="shared" si="8"/>
        <v>0</v>
      </c>
      <c r="U15" s="44"/>
      <c r="V15" s="44"/>
    </row>
    <row r="16" spans="1:22" x14ac:dyDescent="0.25">
      <c r="A16" t="s">
        <v>34</v>
      </c>
      <c r="B16" s="36"/>
      <c r="C16" s="2">
        <v>100</v>
      </c>
      <c r="D16" t="s">
        <v>30</v>
      </c>
      <c r="E16" s="5">
        <f>B16/C16</f>
        <v>0</v>
      </c>
      <c r="H16" s="3"/>
      <c r="I16" s="6">
        <f>E16</f>
        <v>0</v>
      </c>
      <c r="J16" s="6">
        <f t="shared" si="0"/>
        <v>0</v>
      </c>
      <c r="K16" s="6">
        <f t="shared" si="1"/>
        <v>0</v>
      </c>
      <c r="L16" s="6">
        <f t="shared" si="2"/>
        <v>0</v>
      </c>
      <c r="M16" s="6">
        <f>E16</f>
        <v>0</v>
      </c>
      <c r="N16" s="6">
        <f>E16</f>
        <v>0</v>
      </c>
      <c r="O16" s="6">
        <f>E16</f>
        <v>0</v>
      </c>
      <c r="P16" s="6">
        <f t="shared" si="3"/>
        <v>0</v>
      </c>
      <c r="Q16" s="6">
        <f t="shared" si="4"/>
        <v>0</v>
      </c>
      <c r="R16" s="6">
        <f t="shared" si="5"/>
        <v>0</v>
      </c>
      <c r="S16" s="6">
        <f t="shared" si="6"/>
        <v>0</v>
      </c>
      <c r="T16" s="6">
        <f t="shared" si="7"/>
        <v>0</v>
      </c>
      <c r="U16" s="44"/>
      <c r="V16" s="44"/>
    </row>
    <row r="17" spans="1:22" x14ac:dyDescent="0.25">
      <c r="A17" t="s">
        <v>35</v>
      </c>
      <c r="B17" s="36"/>
      <c r="E17" s="5">
        <f>B17/120</f>
        <v>0</v>
      </c>
      <c r="F17" t="s">
        <v>36</v>
      </c>
      <c r="H17" s="3"/>
      <c r="I17" s="6">
        <f>E17</f>
        <v>0</v>
      </c>
      <c r="J17" s="6">
        <f t="shared" si="0"/>
        <v>0</v>
      </c>
      <c r="K17" s="6">
        <f t="shared" si="1"/>
        <v>0</v>
      </c>
      <c r="L17" s="6">
        <f t="shared" si="2"/>
        <v>0</v>
      </c>
      <c r="M17" s="6">
        <f>E17</f>
        <v>0</v>
      </c>
      <c r="N17" s="6">
        <f>E17</f>
        <v>0</v>
      </c>
      <c r="O17" s="6">
        <f>E17</f>
        <v>0</v>
      </c>
      <c r="P17" s="6">
        <f t="shared" si="3"/>
        <v>0</v>
      </c>
      <c r="Q17" s="6">
        <f t="shared" si="4"/>
        <v>0</v>
      </c>
      <c r="R17" s="6">
        <f t="shared" si="5"/>
        <v>0</v>
      </c>
      <c r="S17" s="6">
        <f t="shared" si="6"/>
        <v>0</v>
      </c>
      <c r="T17" s="6">
        <f t="shared" si="7"/>
        <v>0</v>
      </c>
      <c r="U17" s="44"/>
      <c r="V17" s="44"/>
    </row>
    <row r="18" spans="1:22" x14ac:dyDescent="0.25">
      <c r="A18" t="s">
        <v>37</v>
      </c>
      <c r="B18" s="36"/>
      <c r="C18" s="2">
        <v>100</v>
      </c>
      <c r="D18" t="s">
        <v>30</v>
      </c>
      <c r="E18" s="5">
        <f>(B18/C18)*3</f>
        <v>0</v>
      </c>
      <c r="H18" s="3"/>
      <c r="I18" s="6">
        <f>E18</f>
        <v>0</v>
      </c>
      <c r="J18" s="6">
        <f>E18+2*E21+2*E18</f>
        <v>0</v>
      </c>
      <c r="K18" s="6">
        <f t="shared" si="1"/>
        <v>0</v>
      </c>
      <c r="L18" s="6">
        <f t="shared" si="2"/>
        <v>0</v>
      </c>
      <c r="M18" s="6">
        <f>E18</f>
        <v>0</v>
      </c>
      <c r="N18" s="6">
        <f>E18</f>
        <v>0</v>
      </c>
      <c r="O18" s="6">
        <f>E18</f>
        <v>0</v>
      </c>
      <c r="P18" s="6">
        <f t="shared" si="3"/>
        <v>0</v>
      </c>
      <c r="Q18" s="6">
        <f t="shared" si="4"/>
        <v>0</v>
      </c>
      <c r="R18" s="6">
        <f t="shared" si="5"/>
        <v>0</v>
      </c>
      <c r="S18" s="6">
        <f t="shared" si="6"/>
        <v>0</v>
      </c>
      <c r="T18" s="6">
        <f t="shared" si="7"/>
        <v>0</v>
      </c>
      <c r="U18" s="44"/>
      <c r="V18" s="44"/>
    </row>
    <row r="19" spans="1:22" x14ac:dyDescent="0.25">
      <c r="A19" t="s">
        <v>38</v>
      </c>
      <c r="B19" s="36"/>
      <c r="D19" t="s">
        <v>39</v>
      </c>
      <c r="E19" s="5">
        <f>B19/(25*6*4)</f>
        <v>0</v>
      </c>
      <c r="H19" s="3"/>
      <c r="I19" s="6">
        <f>E19</f>
        <v>0</v>
      </c>
      <c r="J19" s="6">
        <f t="shared" si="0"/>
        <v>0</v>
      </c>
      <c r="K19" s="6">
        <f t="shared" si="1"/>
        <v>0</v>
      </c>
      <c r="L19" s="6">
        <f t="shared" si="2"/>
        <v>0</v>
      </c>
      <c r="M19" s="6">
        <f>E19</f>
        <v>0</v>
      </c>
      <c r="N19" s="6">
        <f>E19</f>
        <v>0</v>
      </c>
      <c r="O19" s="6">
        <f>E19</f>
        <v>0</v>
      </c>
      <c r="P19" s="6">
        <f t="shared" si="3"/>
        <v>0</v>
      </c>
      <c r="Q19" s="6">
        <f t="shared" si="4"/>
        <v>0</v>
      </c>
      <c r="R19" s="6">
        <f t="shared" si="5"/>
        <v>0</v>
      </c>
      <c r="S19" s="6">
        <f t="shared" si="6"/>
        <v>0</v>
      </c>
      <c r="T19" s="6">
        <f t="shared" si="7"/>
        <v>0</v>
      </c>
      <c r="U19" s="44"/>
      <c r="V19" s="44"/>
    </row>
    <row r="20" spans="1:22" x14ac:dyDescent="0.25">
      <c r="A20" t="s">
        <v>40</v>
      </c>
      <c r="B20" s="36"/>
      <c r="C20" s="2">
        <v>120</v>
      </c>
      <c r="D20" t="s">
        <v>16</v>
      </c>
      <c r="E20" s="5">
        <f>B20/C20*0.02</f>
        <v>0</v>
      </c>
      <c r="F20" t="s">
        <v>41</v>
      </c>
      <c r="H20" s="3"/>
      <c r="I20" s="6"/>
      <c r="J20" s="6"/>
      <c r="K20" s="6">
        <f>Carprofen!I6</f>
        <v>0.68944444444444442</v>
      </c>
      <c r="L20" s="6">
        <f>Carprofen!I7</f>
        <v>1.1279999999999999</v>
      </c>
      <c r="M20" s="6">
        <f>Carprofen!I8</f>
        <v>1.3788888888888888</v>
      </c>
      <c r="N20" s="6">
        <f>Carprofen!I10</f>
        <v>2.2559999999999998</v>
      </c>
      <c r="O20" s="6">
        <f>Carprofen!I11</f>
        <v>2.7577777777777777</v>
      </c>
      <c r="P20" s="6">
        <f>Carprofen!I6</f>
        <v>0.68944444444444442</v>
      </c>
      <c r="Q20" s="6">
        <f>Carprofen!I7</f>
        <v>1.1279999999999999</v>
      </c>
      <c r="R20" s="6">
        <f>Carprofen!I8</f>
        <v>1.3788888888888888</v>
      </c>
      <c r="S20" s="6">
        <f>Carprofen!I10</f>
        <v>2.2559999999999998</v>
      </c>
      <c r="T20" s="6">
        <f>Carprofen!I11</f>
        <v>2.7577777777777777</v>
      </c>
      <c r="U20" s="44"/>
      <c r="V20" s="44"/>
    </row>
    <row r="21" spans="1:22" x14ac:dyDescent="0.25">
      <c r="A21" t="s">
        <v>42</v>
      </c>
      <c r="B21" s="36"/>
      <c r="C21" s="2">
        <v>100</v>
      </c>
      <c r="D21" t="s">
        <v>30</v>
      </c>
      <c r="E21" s="5">
        <f>B21/C21</f>
        <v>0</v>
      </c>
      <c r="F21" t="s">
        <v>43</v>
      </c>
      <c r="H21" s="7" t="s">
        <v>0</v>
      </c>
      <c r="I21" s="8">
        <f>SUM(I3:I19)</f>
        <v>0</v>
      </c>
      <c r="J21" s="8">
        <f t="shared" ref="J21:S21" si="9">SUM(J3:J20)</f>
        <v>0</v>
      </c>
      <c r="K21" s="8">
        <f t="shared" si="9"/>
        <v>0.68944444444444442</v>
      </c>
      <c r="L21" s="8">
        <f t="shared" si="9"/>
        <v>1.1279999999999999</v>
      </c>
      <c r="M21" s="8">
        <f t="shared" si="9"/>
        <v>1.3788888888888888</v>
      </c>
      <c r="N21" s="8">
        <f t="shared" si="9"/>
        <v>2.2559999999999998</v>
      </c>
      <c r="O21" s="8">
        <f t="shared" si="9"/>
        <v>2.7577777777777777</v>
      </c>
      <c r="P21" s="8">
        <f t="shared" si="9"/>
        <v>0.68944444444444442</v>
      </c>
      <c r="Q21" s="8">
        <f t="shared" si="9"/>
        <v>1.1279999999999999</v>
      </c>
      <c r="R21" s="8">
        <f t="shared" si="9"/>
        <v>1.3788888888888888</v>
      </c>
      <c r="S21" s="8">
        <f t="shared" si="9"/>
        <v>2.2559999999999998</v>
      </c>
      <c r="T21" s="8">
        <f>SUM(T3:T19)</f>
        <v>0</v>
      </c>
      <c r="U21" s="45"/>
      <c r="V21" s="43"/>
    </row>
    <row r="22" spans="1:22" x14ac:dyDescent="0.25">
      <c r="H22" s="7" t="s">
        <v>44</v>
      </c>
      <c r="I22" s="8">
        <f>L33</f>
        <v>69.333333333333343</v>
      </c>
      <c r="J22" s="8">
        <f>L33</f>
        <v>69.333333333333343</v>
      </c>
      <c r="K22" s="8">
        <f>L33</f>
        <v>69.333333333333343</v>
      </c>
      <c r="L22" s="8">
        <f>L33</f>
        <v>69.333333333333343</v>
      </c>
      <c r="M22" s="8">
        <f>L33</f>
        <v>69.333333333333343</v>
      </c>
      <c r="N22" s="8">
        <f>L33</f>
        <v>69.333333333333343</v>
      </c>
      <c r="O22" s="8">
        <f>L33</f>
        <v>69.333333333333343</v>
      </c>
      <c r="P22" s="8">
        <f>L33</f>
        <v>69.333333333333343</v>
      </c>
      <c r="Q22" s="8">
        <f>L33</f>
        <v>69.333333333333343</v>
      </c>
      <c r="R22" s="8">
        <f>L33</f>
        <v>69.333333333333343</v>
      </c>
      <c r="S22" s="8">
        <f>L33</f>
        <v>69.333333333333343</v>
      </c>
      <c r="T22" s="8">
        <f>L33</f>
        <v>69.333333333333343</v>
      </c>
      <c r="U22" s="45"/>
      <c r="V22" s="43"/>
    </row>
    <row r="23" spans="1:22" x14ac:dyDescent="0.25">
      <c r="H23" s="9" t="s">
        <v>45</v>
      </c>
      <c r="I23" s="10">
        <f>SUM(I21:I22)</f>
        <v>69.333333333333343</v>
      </c>
      <c r="J23" s="10">
        <f t="shared" ref="J23:T23" si="10">SUM(J21:J22)</f>
        <v>69.333333333333343</v>
      </c>
      <c r="K23" s="10">
        <f t="shared" si="10"/>
        <v>70.02277777777779</v>
      </c>
      <c r="L23" s="10">
        <f t="shared" si="10"/>
        <v>70.461333333333343</v>
      </c>
      <c r="M23" s="10">
        <f t="shared" si="10"/>
        <v>70.712222222222238</v>
      </c>
      <c r="N23" s="10">
        <f t="shared" si="10"/>
        <v>71.589333333333343</v>
      </c>
      <c r="O23" s="10">
        <f t="shared" si="10"/>
        <v>72.091111111111118</v>
      </c>
      <c r="P23" s="10">
        <f t="shared" si="10"/>
        <v>70.02277777777779</v>
      </c>
      <c r="Q23" s="10">
        <f t="shared" si="10"/>
        <v>70.461333333333343</v>
      </c>
      <c r="R23" s="10">
        <f t="shared" si="10"/>
        <v>70.712222222222238</v>
      </c>
      <c r="S23" s="10">
        <f t="shared" si="10"/>
        <v>71.589333333333343</v>
      </c>
      <c r="T23" s="10">
        <f t="shared" si="10"/>
        <v>69.333333333333343</v>
      </c>
      <c r="U23" s="46"/>
      <c r="V23" s="43"/>
    </row>
    <row r="24" spans="1:22" x14ac:dyDescent="0.25">
      <c r="H24" s="11" t="s">
        <v>97</v>
      </c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47"/>
      <c r="V24" s="43"/>
    </row>
    <row r="25" spans="1:22" x14ac:dyDescent="0.25">
      <c r="H25" s="12" t="s">
        <v>46</v>
      </c>
      <c r="I25" s="13">
        <f>I24-I23</f>
        <v>-69.333333333333343</v>
      </c>
      <c r="J25" s="13">
        <f>J24-J23</f>
        <v>-69.333333333333343</v>
      </c>
      <c r="K25" s="13">
        <f t="shared" ref="K25:T25" si="11">K24-K23</f>
        <v>-70.02277777777779</v>
      </c>
      <c r="L25" s="13">
        <f t="shared" si="11"/>
        <v>-70.461333333333343</v>
      </c>
      <c r="M25" s="13">
        <f t="shared" si="11"/>
        <v>-70.712222222222238</v>
      </c>
      <c r="N25" s="13">
        <f t="shared" si="11"/>
        <v>-71.589333333333343</v>
      </c>
      <c r="O25" s="13">
        <f t="shared" si="11"/>
        <v>-72.091111111111118</v>
      </c>
      <c r="P25" s="13">
        <f t="shared" si="11"/>
        <v>-70.02277777777779</v>
      </c>
      <c r="Q25" s="13">
        <f t="shared" si="11"/>
        <v>-70.461333333333343</v>
      </c>
      <c r="R25" s="13">
        <f t="shared" si="11"/>
        <v>-70.712222222222238</v>
      </c>
      <c r="S25" s="13">
        <f t="shared" si="11"/>
        <v>-71.589333333333343</v>
      </c>
      <c r="T25" s="13">
        <f t="shared" si="11"/>
        <v>-69.333333333333343</v>
      </c>
      <c r="U25" s="48"/>
      <c r="V25" s="43"/>
    </row>
    <row r="26" spans="1:22" x14ac:dyDescent="0.25">
      <c r="H26" s="1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43"/>
      <c r="V26" s="43"/>
    </row>
    <row r="27" spans="1:22" x14ac:dyDescent="0.25">
      <c r="H27" s="16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6"/>
      <c r="V27" s="16"/>
    </row>
    <row r="28" spans="1:22" x14ac:dyDescent="0.25">
      <c r="A28" s="16" t="s">
        <v>90</v>
      </c>
      <c r="B28" s="41" t="s">
        <v>89</v>
      </c>
      <c r="C28" s="42" t="s">
        <v>91</v>
      </c>
      <c r="D28" s="42" t="s">
        <v>0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6" customHeight="1" x14ac:dyDescent="0.25">
      <c r="A29" t="s">
        <v>47</v>
      </c>
      <c r="B29" s="36"/>
      <c r="C29" s="2">
        <v>50</v>
      </c>
      <c r="D29" s="5">
        <f>B29/C29</f>
        <v>0</v>
      </c>
      <c r="G29" s="16"/>
      <c r="H29" s="38" t="s">
        <v>48</v>
      </c>
      <c r="I29" s="16"/>
      <c r="J29" s="18"/>
      <c r="N29" s="32"/>
      <c r="O29" s="32"/>
      <c r="U29" s="5"/>
    </row>
    <row r="30" spans="1:22" x14ac:dyDescent="0.25">
      <c r="A30" t="s">
        <v>92</v>
      </c>
      <c r="B30" s="36"/>
      <c r="C30" s="2">
        <v>25</v>
      </c>
      <c r="D30" s="5">
        <f>B30/C30</f>
        <v>0</v>
      </c>
      <c r="H30" s="16" t="s">
        <v>86</v>
      </c>
      <c r="I30" s="17" t="s">
        <v>87</v>
      </c>
      <c r="J30" s="17" t="s">
        <v>88</v>
      </c>
      <c r="K30" s="17" t="s">
        <v>93</v>
      </c>
      <c r="O30" s="19"/>
      <c r="S30" s="17" t="s">
        <v>50</v>
      </c>
      <c r="U30" s="17">
        <f>AVERAGE(I23:J23)+D31*2+D30+D29</f>
        <v>69.333333333333343</v>
      </c>
    </row>
    <row r="31" spans="1:22" x14ac:dyDescent="0.25">
      <c r="A31" t="s">
        <v>37</v>
      </c>
      <c r="B31" s="36"/>
      <c r="C31" s="2">
        <v>100</v>
      </c>
      <c r="D31" s="5">
        <f>B31/C31</f>
        <v>0</v>
      </c>
      <c r="E31" s="5"/>
      <c r="H31" t="s">
        <v>49</v>
      </c>
      <c r="I31" s="39">
        <v>1000</v>
      </c>
      <c r="J31" s="40">
        <v>30</v>
      </c>
      <c r="K31" s="5">
        <f>I31/J31</f>
        <v>33.333333333333336</v>
      </c>
      <c r="U31" s="5"/>
    </row>
    <row r="32" spans="1:22" ht="15.75" thickBot="1" x14ac:dyDescent="0.3">
      <c r="A32" t="s">
        <v>52</v>
      </c>
      <c r="B32" s="36"/>
      <c r="C32" s="2">
        <v>25</v>
      </c>
      <c r="D32" s="5">
        <f>B32/C32</f>
        <v>0</v>
      </c>
      <c r="H32" t="s">
        <v>51</v>
      </c>
      <c r="I32" s="39">
        <v>270</v>
      </c>
      <c r="J32" s="40">
        <v>30</v>
      </c>
      <c r="K32" s="5">
        <f>I32/J32*3</f>
        <v>27</v>
      </c>
      <c r="L32" s="5">
        <f>K32+K31</f>
        <v>60.333333333333336</v>
      </c>
    </row>
    <row r="33" spans="1:21" ht="15.75" thickBot="1" x14ac:dyDescent="0.3">
      <c r="H33" t="s">
        <v>53</v>
      </c>
      <c r="I33" s="39">
        <v>270</v>
      </c>
      <c r="J33" s="40">
        <v>30</v>
      </c>
      <c r="K33" s="5">
        <f>(I33/J33)*4</f>
        <v>36</v>
      </c>
      <c r="L33" s="20">
        <f>K33+K31</f>
        <v>69.333333333333343</v>
      </c>
    </row>
    <row r="34" spans="1:21" x14ac:dyDescent="0.25">
      <c r="A34" s="22"/>
      <c r="H34" s="21" t="s">
        <v>54</v>
      </c>
      <c r="I34"/>
      <c r="M34" s="33"/>
      <c r="N34" s="33"/>
      <c r="U34" s="5"/>
    </row>
    <row r="35" spans="1:21" x14ac:dyDescent="0.25">
      <c r="U35" s="5"/>
    </row>
    <row r="36" spans="1:21" x14ac:dyDescent="0.25">
      <c r="I36" s="23"/>
      <c r="J36" s="23"/>
      <c r="O36" s="24"/>
    </row>
    <row r="37" spans="1:21" x14ac:dyDescent="0.25">
      <c r="H37" s="5"/>
    </row>
    <row r="38" spans="1:21" x14ac:dyDescent="0.25">
      <c r="H38" s="5"/>
      <c r="I38" s="25"/>
      <c r="J38" s="25"/>
      <c r="O38" s="24"/>
      <c r="U38" s="5"/>
    </row>
    <row r="40" spans="1:21" x14ac:dyDescent="0.25">
      <c r="I40" s="25"/>
      <c r="J40" s="25"/>
      <c r="O40" s="24"/>
    </row>
    <row r="41" spans="1:21" x14ac:dyDescent="0.25">
      <c r="I41" s="26"/>
    </row>
    <row r="42" spans="1:21" x14ac:dyDescent="0.25">
      <c r="I42" s="26"/>
      <c r="O42" s="24"/>
    </row>
    <row r="43" spans="1:21" x14ac:dyDescent="0.25">
      <c r="I43" s="26"/>
    </row>
    <row r="44" spans="1:21" x14ac:dyDescent="0.25">
      <c r="I44" s="26"/>
    </row>
  </sheetData>
  <mergeCells count="15">
    <mergeCell ref="E3:E5"/>
    <mergeCell ref="I3:I5"/>
    <mergeCell ref="J3:J5"/>
    <mergeCell ref="K3:K5"/>
    <mergeCell ref="L3:L5"/>
    <mergeCell ref="T3:T5"/>
    <mergeCell ref="N29:O29"/>
    <mergeCell ref="M34:N34"/>
    <mergeCell ref="N3:N5"/>
    <mergeCell ref="O3:O5"/>
    <mergeCell ref="P3:P5"/>
    <mergeCell ref="Q3:Q5"/>
    <mergeCell ref="R3:R5"/>
    <mergeCell ref="S3:S5"/>
    <mergeCell ref="M3:M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A9BD-3066-4C70-9B07-63C0406D8F94}">
  <dimension ref="A1:I11"/>
  <sheetViews>
    <sheetView workbookViewId="0">
      <selection activeCell="H16" sqref="H16"/>
    </sheetView>
  </sheetViews>
  <sheetFormatPr defaultRowHeight="15" x14ac:dyDescent="0.25"/>
  <cols>
    <col min="1" max="1" width="9.140625" style="27"/>
    <col min="2" max="2" width="12.5703125" style="28" customWidth="1"/>
    <col min="3" max="3" width="15.140625" customWidth="1"/>
    <col min="9" max="9" width="11.28515625" customWidth="1"/>
  </cols>
  <sheetData>
    <row r="1" spans="1:9" x14ac:dyDescent="0.25">
      <c r="A1" s="27" t="s">
        <v>59</v>
      </c>
      <c r="B1" s="28" t="s">
        <v>57</v>
      </c>
      <c r="C1" s="1" t="s">
        <v>55</v>
      </c>
      <c r="D1" s="1" t="s">
        <v>56</v>
      </c>
      <c r="E1" s="35" t="s">
        <v>60</v>
      </c>
      <c r="F1" s="35"/>
      <c r="G1" s="1" t="s">
        <v>57</v>
      </c>
      <c r="H1" s="1" t="s">
        <v>58</v>
      </c>
      <c r="I1" s="1" t="s">
        <v>45</v>
      </c>
    </row>
    <row r="2" spans="1:9" x14ac:dyDescent="0.25">
      <c r="A2" s="27">
        <v>25</v>
      </c>
      <c r="B2" s="29" t="s">
        <v>61</v>
      </c>
      <c r="C2" s="39">
        <v>43.47</v>
      </c>
      <c r="D2" s="5">
        <f>C2/180</f>
        <v>0.24149999999999999</v>
      </c>
      <c r="E2" s="30" t="s">
        <v>62</v>
      </c>
      <c r="F2" s="30" t="s">
        <v>63</v>
      </c>
      <c r="G2" s="5">
        <f>D2*0.25</f>
        <v>6.0374999999999998E-2</v>
      </c>
      <c r="H2" s="50">
        <v>4</v>
      </c>
      <c r="I2" s="5">
        <f>G2*H2</f>
        <v>0.24149999999999999</v>
      </c>
    </row>
    <row r="3" spans="1:9" x14ac:dyDescent="0.25">
      <c r="A3" s="27">
        <v>25</v>
      </c>
      <c r="B3" s="29" t="s">
        <v>64</v>
      </c>
      <c r="C3" s="39">
        <v>43.47</v>
      </c>
      <c r="D3" s="5">
        <f t="shared" ref="D3:D11" si="0">C3/180</f>
        <v>0.24149999999999999</v>
      </c>
      <c r="E3" s="30" t="s">
        <v>65</v>
      </c>
      <c r="F3" s="30" t="s">
        <v>66</v>
      </c>
      <c r="G3" s="5">
        <f>D3*0.5</f>
        <v>0.12075</v>
      </c>
      <c r="H3" s="50">
        <v>4</v>
      </c>
      <c r="I3" s="5">
        <f t="shared" ref="I3:I11" si="1">G3*H3</f>
        <v>0.48299999999999998</v>
      </c>
    </row>
    <row r="4" spans="1:9" x14ac:dyDescent="0.25">
      <c r="A4" s="27">
        <v>25</v>
      </c>
      <c r="B4" s="29" t="s">
        <v>67</v>
      </c>
      <c r="C4" s="39">
        <v>43.47</v>
      </c>
      <c r="D4" s="5">
        <f t="shared" si="0"/>
        <v>0.24149999999999999</v>
      </c>
      <c r="E4" s="30" t="s">
        <v>68</v>
      </c>
      <c r="F4" s="30" t="s">
        <v>69</v>
      </c>
      <c r="G4" s="5">
        <f>D4*1</f>
        <v>0.24149999999999999</v>
      </c>
      <c r="H4" s="50">
        <v>4</v>
      </c>
      <c r="I4" s="5">
        <f t="shared" si="1"/>
        <v>0.96599999999999997</v>
      </c>
    </row>
    <row r="5" spans="1:9" x14ac:dyDescent="0.25">
      <c r="A5" s="27">
        <v>75</v>
      </c>
      <c r="B5" s="29" t="s">
        <v>64</v>
      </c>
      <c r="C5" s="39">
        <v>50.76</v>
      </c>
      <c r="D5" s="5">
        <f t="shared" si="0"/>
        <v>0.28199999999999997</v>
      </c>
      <c r="E5" s="30" t="s">
        <v>70</v>
      </c>
      <c r="F5" s="30" t="s">
        <v>71</v>
      </c>
      <c r="G5" s="5">
        <f>D5*0.5</f>
        <v>0.14099999999999999</v>
      </c>
      <c r="H5" s="50">
        <v>4</v>
      </c>
      <c r="I5" s="5">
        <f t="shared" si="1"/>
        <v>0.56399999999999995</v>
      </c>
    </row>
    <row r="6" spans="1:9" x14ac:dyDescent="0.25">
      <c r="A6" s="27">
        <v>100</v>
      </c>
      <c r="B6" s="29" t="s">
        <v>64</v>
      </c>
      <c r="C6" s="39">
        <v>62.05</v>
      </c>
      <c r="D6" s="5">
        <f t="shared" si="0"/>
        <v>0.34472222222222221</v>
      </c>
      <c r="E6" s="30" t="s">
        <v>72</v>
      </c>
      <c r="F6" s="30" t="s">
        <v>73</v>
      </c>
      <c r="G6" s="5">
        <f>D6*0.5</f>
        <v>0.1723611111111111</v>
      </c>
      <c r="H6" s="50">
        <v>4</v>
      </c>
      <c r="I6" s="5">
        <f t="shared" si="1"/>
        <v>0.68944444444444442</v>
      </c>
    </row>
    <row r="7" spans="1:9" x14ac:dyDescent="0.25">
      <c r="A7" s="27">
        <v>75</v>
      </c>
      <c r="B7" s="29" t="s">
        <v>67</v>
      </c>
      <c r="C7" s="39">
        <v>50.76</v>
      </c>
      <c r="D7" s="5">
        <f t="shared" si="0"/>
        <v>0.28199999999999997</v>
      </c>
      <c r="E7" s="30" t="s">
        <v>74</v>
      </c>
      <c r="F7" s="30" t="s">
        <v>75</v>
      </c>
      <c r="G7" s="5">
        <f>D7*1</f>
        <v>0.28199999999999997</v>
      </c>
      <c r="H7" s="50">
        <v>4</v>
      </c>
      <c r="I7" s="5">
        <f t="shared" si="1"/>
        <v>1.1279999999999999</v>
      </c>
    </row>
    <row r="8" spans="1:9" x14ac:dyDescent="0.25">
      <c r="A8" s="27">
        <v>100</v>
      </c>
      <c r="B8" s="29" t="s">
        <v>67</v>
      </c>
      <c r="C8" s="39">
        <v>62.05</v>
      </c>
      <c r="D8" s="5">
        <f t="shared" si="0"/>
        <v>0.34472222222222221</v>
      </c>
      <c r="E8" s="30" t="s">
        <v>76</v>
      </c>
      <c r="F8" s="30" t="s">
        <v>77</v>
      </c>
      <c r="G8" s="5">
        <f>D8*1</f>
        <v>0.34472222222222221</v>
      </c>
      <c r="H8" s="50">
        <v>4</v>
      </c>
      <c r="I8" s="5">
        <f t="shared" si="1"/>
        <v>1.3788888888888888</v>
      </c>
    </row>
    <row r="9" spans="1:9" x14ac:dyDescent="0.25">
      <c r="A9" s="27">
        <v>75</v>
      </c>
      <c r="B9" s="29" t="s">
        <v>78</v>
      </c>
      <c r="C9" s="39">
        <v>50.76</v>
      </c>
      <c r="D9" s="5">
        <f t="shared" si="0"/>
        <v>0.28199999999999997</v>
      </c>
      <c r="E9" s="30" t="s">
        <v>79</v>
      </c>
      <c r="F9" s="30" t="s">
        <v>80</v>
      </c>
      <c r="G9" s="5">
        <f>D9*1.5</f>
        <v>0.42299999999999993</v>
      </c>
      <c r="H9" s="50">
        <v>4</v>
      </c>
      <c r="I9" s="5">
        <f t="shared" si="1"/>
        <v>1.6919999999999997</v>
      </c>
    </row>
    <row r="10" spans="1:9" x14ac:dyDescent="0.25">
      <c r="A10" s="27">
        <v>75</v>
      </c>
      <c r="B10" s="29" t="s">
        <v>81</v>
      </c>
      <c r="C10" s="39">
        <v>50.76</v>
      </c>
      <c r="D10" s="5">
        <f t="shared" si="0"/>
        <v>0.28199999999999997</v>
      </c>
      <c r="E10" s="30" t="s">
        <v>82</v>
      </c>
      <c r="F10" s="30" t="s">
        <v>83</v>
      </c>
      <c r="G10" s="5">
        <f>D10*2</f>
        <v>0.56399999999999995</v>
      </c>
      <c r="H10" s="50">
        <v>4</v>
      </c>
      <c r="I10" s="5">
        <f t="shared" si="1"/>
        <v>2.2559999999999998</v>
      </c>
    </row>
    <row r="11" spans="1:9" x14ac:dyDescent="0.25">
      <c r="A11" s="27">
        <v>100</v>
      </c>
      <c r="B11" s="29" t="s">
        <v>81</v>
      </c>
      <c r="C11" s="39">
        <v>62.05</v>
      </c>
      <c r="D11" s="5">
        <f t="shared" si="0"/>
        <v>0.34472222222222221</v>
      </c>
      <c r="E11" s="30" t="s">
        <v>84</v>
      </c>
      <c r="F11" s="30" t="s">
        <v>85</v>
      </c>
      <c r="G11" s="5">
        <f>D11*2</f>
        <v>0.68944444444444442</v>
      </c>
      <c r="H11" s="50">
        <v>4</v>
      </c>
      <c r="I11" s="5">
        <f t="shared" si="1"/>
        <v>2.7577777777777777</v>
      </c>
    </row>
  </sheetData>
  <mergeCells count="1"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Surgery-Current</vt:lpstr>
      <vt:lpstr>Carprofen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Deana Love</dc:creator>
  <cp:lastModifiedBy>Deana Love</cp:lastModifiedBy>
  <dcterms:created xsi:type="dcterms:W3CDTF">2026-05-29T21:39:40Z</dcterms:created>
  <dcterms:modified xsi:type="dcterms:W3CDTF">2026-07-15T17:45:37Z</dcterms:modified>
</cp:coreProperties>
</file>