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ancoasian-my.sharepoint.com/personal/corefici_francoasia_com_sg/Documents/Documents/Celine/"/>
    </mc:Choice>
  </mc:AlternateContent>
  <xr:revisionPtr revIDLastSave="0" documentId="8_{0903F9DE-23A4-4418-9851-DB52B8DEDB15}" xr6:coauthVersionLast="47" xr6:coauthVersionMax="47" xr10:uidLastSave="{00000000-0000-0000-0000-000000000000}"/>
  <bookViews>
    <workbookView xWindow="-120" yWindow="-120" windowWidth="29040" windowHeight="15720" firstSheet="2" xr2:uid="{7A441F11-539C-4CFA-99A2-5A46B1894837}"/>
  </bookViews>
  <sheets>
    <sheet name="Installation" sheetId="2" r:id="rId1"/>
    <sheet name="Volailles" sheetId="6" r:id="rId2"/>
    <sheet name="Engrais" sheetId="4" r:id="rId3"/>
    <sheet name="Activite consolidee" sheetId="7" r:id="rId4"/>
    <sheet name="Materiel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4" l="1"/>
  <c r="F21" i="6"/>
  <c r="E15" i="6"/>
  <c r="F15" i="6" s="1"/>
  <c r="E1" i="7"/>
  <c r="D1" i="4"/>
  <c r="E1" i="6"/>
  <c r="E27" i="6"/>
  <c r="F27" i="6" s="1"/>
  <c r="F30" i="6" s="1"/>
  <c r="F20" i="6"/>
  <c r="F19" i="6"/>
  <c r="F18" i="6"/>
  <c r="D32" i="4"/>
  <c r="E32" i="4"/>
  <c r="C28" i="2"/>
  <c r="C33" i="2"/>
  <c r="G32" i="2"/>
  <c r="G31" i="2"/>
  <c r="G33" i="2" s="1"/>
  <c r="E32" i="2"/>
  <c r="E31" i="2"/>
  <c r="E33" i="2" s="1"/>
  <c r="D33" i="4"/>
  <c r="E33" i="4" s="1"/>
  <c r="D31" i="4"/>
  <c r="E31" i="4" s="1"/>
  <c r="E25" i="4"/>
  <c r="G11" i="2"/>
  <c r="E11" i="2"/>
  <c r="G27" i="2"/>
  <c r="E27" i="2"/>
  <c r="E26" i="2"/>
  <c r="G26" i="2"/>
  <c r="E25" i="2"/>
  <c r="E28" i="2" s="1"/>
  <c r="E29" i="4"/>
  <c r="E24" i="4"/>
  <c r="E14" i="4"/>
  <c r="E13" i="4"/>
  <c r="E12" i="4"/>
  <c r="E11" i="4"/>
  <c r="E10" i="4"/>
  <c r="D26" i="4"/>
  <c r="E26" i="4" s="1"/>
  <c r="D23" i="4"/>
  <c r="E23" i="4" s="1"/>
  <c r="D28" i="4"/>
  <c r="E28" i="4" s="1"/>
  <c r="D27" i="4"/>
  <c r="E27" i="4" s="1"/>
  <c r="D18" i="4"/>
  <c r="E18" i="4" s="1"/>
  <c r="D17" i="4"/>
  <c r="E17" i="4" s="1"/>
  <c r="D16" i="4"/>
  <c r="E16" i="4" s="1"/>
  <c r="C22" i="2"/>
  <c r="F23" i="6" l="1"/>
  <c r="D32" i="6" s="1"/>
  <c r="G25" i="2"/>
  <c r="G28" i="2" s="1"/>
  <c r="C35" i="2"/>
  <c r="G22" i="2"/>
  <c r="G35" i="2" s="1"/>
  <c r="E22" i="2"/>
  <c r="E35" i="2" s="1"/>
  <c r="E35" i="4"/>
  <c r="C6" i="7" l="1"/>
  <c r="D33" i="6"/>
  <c r="D35" i="6"/>
  <c r="D36" i="6"/>
  <c r="D34" i="6"/>
  <c r="E37" i="4"/>
  <c r="E36" i="4"/>
  <c r="C42" i="4"/>
  <c r="C43" i="4" l="1"/>
  <c r="D37" i="6"/>
  <c r="C7" i="7"/>
  <c r="C8" i="7" s="1"/>
  <c r="C45" i="4" l="1"/>
  <c r="D6" i="7"/>
  <c r="E6" i="7" s="1"/>
  <c r="D7" i="7" l="1"/>
  <c r="C46" i="4"/>
  <c r="C44" i="4"/>
  <c r="D8" i="7" l="1"/>
  <c r="E8" i="7" s="1"/>
  <c r="E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tc={2340F20A-E4B6-4202-B50B-20B6B22F0DB4}</author>
  </authors>
  <commentList>
    <comment ref="E15" authorId="0" shapeId="0" xr:uid="{2340F20A-E4B6-4202-B50B-20B6B22F0DB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Kilos de nourriture pour l'ensemble des poules
</t>
      </text>
    </comment>
  </commentList>
</comments>
</file>

<file path=xl/sharedStrings.xml><?xml version="1.0" encoding="utf-8"?>
<sst xmlns="http://schemas.openxmlformats.org/spreadsheetml/2006/main" count="145" uniqueCount="132">
  <si>
    <t>** ne renseigner que les cellules en bleu **</t>
  </si>
  <si>
    <t>Devise :</t>
  </si>
  <si>
    <t>CFA</t>
  </si>
  <si>
    <t xml:space="preserve">Coût d’installation du projet </t>
  </si>
  <si>
    <t>poules pondeuses + production d'engrais organiques</t>
  </si>
  <si>
    <t>COUT GLOBAL</t>
  </si>
  <si>
    <t>VENTILATION PAR ACTIVITE</t>
  </si>
  <si>
    <t>ELEVAGE</t>
  </si>
  <si>
    <t>ENGRAIS</t>
  </si>
  <si>
    <t>% pour elevage</t>
  </si>
  <si>
    <t>Montant elevage</t>
  </si>
  <si>
    <t>% pour engrais</t>
  </si>
  <si>
    <t>Montant engrais</t>
  </si>
  <si>
    <t>1/ Cout du site à l'achat</t>
  </si>
  <si>
    <t>2/ Préparation du site.</t>
  </si>
  <si>
    <t>Ingénierie</t>
  </si>
  <si>
    <t>Permis</t>
  </si>
  <si>
    <t>Services juridiques</t>
  </si>
  <si>
    <t>Terrassement / Excavation</t>
  </si>
  <si>
    <t>Services publics : Eau + égout / Électricité</t>
  </si>
  <si>
    <t>Fondation / sol en béton</t>
  </si>
  <si>
    <t>Main-d'œuvre</t>
  </si>
  <si>
    <t>Materiaux Construction</t>
  </si>
  <si>
    <t>Sous-Total 1</t>
  </si>
  <si>
    <t>3/ Equipements de production</t>
  </si>
  <si>
    <t>Equipement d'élevage</t>
  </si>
  <si>
    <t>Equipement de fabrication d'engrais</t>
  </si>
  <si>
    <t>Générateurs</t>
  </si>
  <si>
    <t>Sous-Total 2</t>
  </si>
  <si>
    <t>4/ Equipement de transport</t>
  </si>
  <si>
    <t>Camion 15T</t>
  </si>
  <si>
    <t>Forklift</t>
  </si>
  <si>
    <t>Sous-Total 3</t>
  </si>
  <si>
    <t>GRAND TOTAL</t>
  </si>
  <si>
    <t>Coûts et profits :</t>
  </si>
  <si>
    <t>Exploitation de volailles à œufs</t>
  </si>
  <si>
    <t>Nombre de poules pondeuse</t>
  </si>
  <si>
    <t xml:space="preserve">Prix d'une poule pondeuse </t>
  </si>
  <si>
    <t>Duree de vie d'une poule pondeuse (mois)</t>
  </si>
  <si>
    <t>Cout d'une poule pondeuse avant la 1ere ponte</t>
  </si>
  <si>
    <t>Oeuf / poule / mois</t>
  </si>
  <si>
    <t>Nourriture / poule / jour (kg)</t>
  </si>
  <si>
    <t>Amortissement de l'installation (années)</t>
  </si>
  <si>
    <t>COUTS</t>
  </si>
  <si>
    <t>Coût / montant unitaire</t>
  </si>
  <si>
    <t>Unités / mois</t>
  </si>
  <si>
    <t>Coût mensuel</t>
  </si>
  <si>
    <t>Coûts récurrents</t>
  </si>
  <si>
    <t>Nourriture / kg</t>
  </si>
  <si>
    <t>Électricité  kw/h</t>
  </si>
  <si>
    <t>Eau m3</t>
  </si>
  <si>
    <t>Médicaments et soins vétérinaires</t>
  </si>
  <si>
    <t>Main-d'œuvre 1</t>
  </si>
  <si>
    <t>Main-d'œuvre 2</t>
  </si>
  <si>
    <t>Emballage boite de 30</t>
  </si>
  <si>
    <t>TOTAL COUTS MENSUELS</t>
  </si>
  <si>
    <t>REVENUS</t>
  </si>
  <si>
    <t>Montant unitaire</t>
  </si>
  <si>
    <t>Nbre d'unites vendus / mois</t>
  </si>
  <si>
    <t>Vente d'œufs</t>
  </si>
  <si>
    <t xml:space="preserve">Prix de vente par œuf </t>
  </si>
  <si>
    <t>Prix de vente par poule</t>
  </si>
  <si>
    <t>TOTAL REVENUS MENSUELS</t>
  </si>
  <si>
    <t>PROFIT BRUT MENSUEL</t>
  </si>
  <si>
    <t>Revenus - couts</t>
  </si>
  <si>
    <t>Apres dépreciation achat de poules</t>
  </si>
  <si>
    <t>Apres dépreciation achat de poules &amp; installation</t>
  </si>
  <si>
    <t>PROFIT BRUT ANNUEL</t>
  </si>
  <si>
    <t xml:space="preserve">Couts et profits : </t>
  </si>
  <si>
    <t>Production d'engrais organiques</t>
  </si>
  <si>
    <t xml:space="preserve">Capacite de la machine (T) </t>
  </si>
  <si>
    <t xml:space="preserve">Rendement effectif  (T) </t>
  </si>
  <si>
    <t>Nombre de batch / mois</t>
  </si>
  <si>
    <t>Dépreciation (années)</t>
  </si>
  <si>
    <t>Consommation pour 1 batch</t>
  </si>
  <si>
    <t>Coût / montant par batch</t>
  </si>
  <si>
    <t>Matiere premiere</t>
  </si>
  <si>
    <t>Lisier / T</t>
  </si>
  <si>
    <t>Matiere sèche 1 / T</t>
  </si>
  <si>
    <t>Matiere sèche 2 / T</t>
  </si>
  <si>
    <t>Enzymes / kg</t>
  </si>
  <si>
    <t>Transport matiere premiere jusqu'au site / T</t>
  </si>
  <si>
    <t>Main d'oeuvre</t>
  </si>
  <si>
    <t>Salaire + charges employé 1 mensuel</t>
  </si>
  <si>
    <t>Salaire + charges employé 2 mensuel</t>
  </si>
  <si>
    <t>Salaire + charges employé 3 mensuel</t>
  </si>
  <si>
    <t>Cout de production</t>
  </si>
  <si>
    <t>Electricité / KWh</t>
  </si>
  <si>
    <t>Eau / m3</t>
  </si>
  <si>
    <t>Fuel</t>
  </si>
  <si>
    <t>Frais généraux (cout indirects) mensuels</t>
  </si>
  <si>
    <t>Matériaux d'emballage / piece</t>
  </si>
  <si>
    <t>Coût d'elimination des déchets / T</t>
  </si>
  <si>
    <t>Entretien outil de production / mois</t>
  </si>
  <si>
    <t>Marketing et ventes / mois</t>
  </si>
  <si>
    <t>Frais Administration  / mois</t>
  </si>
  <si>
    <t>Transport produit fini / T</t>
  </si>
  <si>
    <t>Autres dépenses</t>
  </si>
  <si>
    <t>Assurance / an</t>
  </si>
  <si>
    <t>Location du site / mois</t>
  </si>
  <si>
    <t>Materiel (consommables) / mois</t>
  </si>
  <si>
    <t>TOTAL couts de production</t>
  </si>
  <si>
    <t>Cout pour 1 batch</t>
  </si>
  <si>
    <t>Cout / T</t>
  </si>
  <si>
    <t>Cout / mois</t>
  </si>
  <si>
    <t>VENTE</t>
  </si>
  <si>
    <t>prix de vente / T</t>
  </si>
  <si>
    <t>Ventes / mois</t>
  </si>
  <si>
    <t>PROFIT BRUT</t>
  </si>
  <si>
    <t>par tonne</t>
  </si>
  <si>
    <t>mensuel</t>
  </si>
  <si>
    <t>apres depreciation / T</t>
  </si>
  <si>
    <t>mensuel après dépreciation</t>
  </si>
  <si>
    <t>annuel après dépreciation</t>
  </si>
  <si>
    <t>PROFIT BRUT CONSOLIDE</t>
  </si>
  <si>
    <t>Volailles</t>
  </si>
  <si>
    <t>Engrais</t>
  </si>
  <si>
    <t>Total</t>
  </si>
  <si>
    <t>Matériel nécessaire (consommables)</t>
  </si>
  <si>
    <r>
      <t>Coupe-coupe</t>
    </r>
    <r>
      <rPr>
        <sz val="13"/>
        <color rgb="FF212529"/>
        <rFont val="Times New Roman"/>
        <family val="1"/>
      </rPr>
      <t> : Coupe de la paille et des résidus végétaux.</t>
    </r>
  </si>
  <si>
    <r>
      <t>Pelles</t>
    </r>
    <r>
      <rPr>
        <sz val="13"/>
        <color rgb="FF212529"/>
        <rFont val="Times New Roman"/>
        <family val="1"/>
      </rPr>
      <t> : Retournement du compost.</t>
    </r>
  </si>
  <si>
    <r>
      <t>Gants</t>
    </r>
    <r>
      <rPr>
        <sz val="13"/>
        <color rgb="FF212529"/>
        <rFont val="Times New Roman"/>
        <family val="1"/>
      </rPr>
      <t> : Protection des mains.</t>
    </r>
  </si>
  <si>
    <r>
      <t>Cache-nez</t>
    </r>
    <r>
      <rPr>
        <sz val="13"/>
        <color rgb="FF212529"/>
        <rFont val="Times New Roman"/>
        <family val="1"/>
      </rPr>
      <t> : Protection du nez.</t>
    </r>
  </si>
  <si>
    <r>
      <t>Bottes</t>
    </r>
    <r>
      <rPr>
        <sz val="13"/>
        <color rgb="FF212529"/>
        <rFont val="Times New Roman"/>
        <family val="1"/>
      </rPr>
      <t> : Protection des pieds.</t>
    </r>
  </si>
  <si>
    <r>
      <t>Fourches</t>
    </r>
    <r>
      <rPr>
        <sz val="13"/>
        <color rgb="FF212529"/>
        <rFont val="Times New Roman"/>
        <family val="1"/>
      </rPr>
      <t> : Retournement du compost.</t>
    </r>
  </si>
  <si>
    <r>
      <t>Piquets</t>
    </r>
    <r>
      <rPr>
        <sz val="13"/>
        <color rgb="FF212529"/>
        <rFont val="Times New Roman"/>
        <family val="1"/>
      </rPr>
      <t> : Aération et vérification de la température du compost.</t>
    </r>
  </si>
  <si>
    <r>
      <t>Brouette</t>
    </r>
    <r>
      <rPr>
        <sz val="13"/>
        <color rgb="FF212529"/>
        <rFont val="Times New Roman"/>
        <family val="1"/>
      </rPr>
      <t> : Transport des matériaux, du matériel et du compost prêt.</t>
    </r>
  </si>
  <si>
    <r>
      <t>Seaux</t>
    </r>
    <r>
      <rPr>
        <sz val="13"/>
        <color rgb="FF212529"/>
        <rFont val="Times New Roman"/>
        <family val="1"/>
      </rPr>
      <t> : Transport de l’eau.</t>
    </r>
  </si>
  <si>
    <r>
      <t>Arrosoirs</t>
    </r>
    <r>
      <rPr>
        <sz val="13"/>
        <color rgb="FF212529"/>
        <rFont val="Times New Roman"/>
        <family val="1"/>
      </rPr>
      <t> : Arrosage du compost.</t>
    </r>
  </si>
  <si>
    <r>
      <t>Sac de jute</t>
    </r>
    <r>
      <rPr>
        <sz val="13"/>
        <color rgb="FF212529"/>
        <rFont val="Times New Roman"/>
        <family val="1"/>
      </rPr>
      <t> : Stockage du compost.</t>
    </r>
  </si>
  <si>
    <r>
      <t>Bassine</t>
    </r>
    <r>
      <rPr>
        <sz val="13"/>
        <color rgb="FF212529"/>
        <rFont val="Times New Roman"/>
        <family val="1"/>
      </rPr>
      <t> : Transport de l’eau.</t>
    </r>
  </si>
  <si>
    <r>
      <t>Feuilles de palmiers</t>
    </r>
    <r>
      <rPr>
        <sz val="13"/>
        <color rgb="FF212529"/>
        <rFont val="Times New Roman"/>
        <family val="1"/>
      </rPr>
      <t> : Protection du compost contre le soleil.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</si>
</sst>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16">
    <font>
      <sz val="11"/>
      <color theme="1"/>
      <name val="Calibri"/>
      <family val="2"/>
      <scheme val="minor"/>
    </font>
    <font>
      <sz val="11"/>
      <color rgb="FF000000"/>
      <name val="Segoe UI"/>
      <family val="2"/>
    </font>
    <font>
      <sz val="11"/>
      <color theme="1"/>
      <name val="Segoe UI"/>
      <family val="2"/>
    </font>
    <font>
      <sz val="13.5"/>
      <color rgb="FF212529"/>
      <name val="Arial"/>
      <family val="2"/>
    </font>
    <font>
      <sz val="13"/>
      <color rgb="FF212529"/>
      <name val="Times New Roman"/>
      <family val="1"/>
    </font>
    <font>
      <b/>
      <sz val="13"/>
      <color rgb="FF212529"/>
      <name val="Times New Roman"/>
      <family val="1"/>
    </font>
    <font>
      <sz val="14"/>
      <color theme="1"/>
      <name val="Calibri"/>
      <family val="2"/>
      <scheme val="minor"/>
    </font>
    <font>
      <u/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1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242424"/>
      <name val="Aptos Narrow"/>
      <charset val="1"/>
    </font>
    <font>
      <sz val="12"/>
      <color theme="1"/>
      <name val="Calibri"/>
      <family val="2"/>
      <scheme val="minor"/>
    </font>
    <font>
      <b/>
      <sz val="14"/>
      <color rgb="FF00000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3" borderId="0" xfId="0" applyFont="1" applyFill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0" fillId="4" borderId="0" xfId="0" applyFill="1"/>
    <xf numFmtId="0" fontId="6" fillId="0" borderId="0" xfId="0" applyFont="1"/>
    <xf numFmtId="2" fontId="0" fillId="0" borderId="0" xfId="0" applyNumberFormat="1"/>
    <xf numFmtId="0" fontId="2" fillId="0" borderId="1" xfId="0" applyFont="1" applyBorder="1"/>
    <xf numFmtId="0" fontId="2" fillId="0" borderId="3" xfId="0" applyFont="1" applyBorder="1"/>
    <xf numFmtId="0" fontId="0" fillId="0" borderId="3" xfId="0" applyBorder="1"/>
    <xf numFmtId="0" fontId="0" fillId="0" borderId="4" xfId="0" applyBorder="1"/>
    <xf numFmtId="9" fontId="0" fillId="3" borderId="3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/>
    <xf numFmtId="0" fontId="0" fillId="0" borderId="6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5" xfId="0" applyBorder="1"/>
    <xf numFmtId="0" fontId="0" fillId="0" borderId="8" xfId="0" applyBorder="1"/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3" xfId="0" applyFont="1" applyBorder="1"/>
    <xf numFmtId="9" fontId="0" fillId="0" borderId="3" xfId="0" applyNumberFormat="1" applyBorder="1" applyAlignment="1">
      <alignment horizontal="center"/>
    </xf>
    <xf numFmtId="0" fontId="7" fillId="0" borderId="0" xfId="0" applyFont="1"/>
    <xf numFmtId="0" fontId="7" fillId="3" borderId="0" xfId="0" applyFont="1" applyFill="1"/>
    <xf numFmtId="0" fontId="8" fillId="0" borderId="3" xfId="0" applyFont="1" applyBorder="1"/>
    <xf numFmtId="0" fontId="9" fillId="0" borderId="3" xfId="0" applyFont="1" applyBorder="1"/>
    <xf numFmtId="0" fontId="2" fillId="0" borderId="4" xfId="0" applyFont="1" applyBorder="1" applyAlignment="1">
      <alignment horizontal="center"/>
    </xf>
    <xf numFmtId="0" fontId="8" fillId="5" borderId="5" xfId="0" applyFont="1" applyFill="1" applyBorder="1"/>
    <xf numFmtId="0" fontId="8" fillId="5" borderId="8" xfId="0" applyFont="1" applyFill="1" applyBorder="1"/>
    <xf numFmtId="0" fontId="10" fillId="5" borderId="5" xfId="0" applyFont="1" applyFill="1" applyBorder="1" applyAlignment="1">
      <alignment horizontal="center"/>
    </xf>
    <xf numFmtId="0" fontId="8" fillId="5" borderId="6" xfId="0" applyFont="1" applyFill="1" applyBorder="1"/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0" xfId="0" applyNumberFormat="1"/>
    <xf numFmtId="2" fontId="0" fillId="0" borderId="4" xfId="0" applyNumberFormat="1" applyBorder="1"/>
    <xf numFmtId="9" fontId="0" fillId="0" borderId="0" xfId="0" applyNumberFormat="1"/>
    <xf numFmtId="165" fontId="0" fillId="0" borderId="0" xfId="0" applyNumberFormat="1"/>
    <xf numFmtId="2" fontId="0" fillId="2" borderId="4" xfId="0" applyNumberFormat="1" applyFill="1" applyBorder="1"/>
    <xf numFmtId="2" fontId="0" fillId="2" borderId="6" xfId="0" applyNumberFormat="1" applyFill="1" applyBorder="1"/>
    <xf numFmtId="0" fontId="0" fillId="4" borderId="7" xfId="0" applyFill="1" applyBorder="1"/>
    <xf numFmtId="2" fontId="0" fillId="2" borderId="8" xfId="0" applyNumberFormat="1" applyFill="1" applyBorder="1"/>
    <xf numFmtId="0" fontId="0" fillId="6" borderId="0" xfId="0" applyFill="1"/>
    <xf numFmtId="0" fontId="0" fillId="0" borderId="1" xfId="0" applyBorder="1" applyAlignment="1">
      <alignment vertical="center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12" fillId="0" borderId="0" xfId="0" applyFont="1"/>
    <xf numFmtId="0" fontId="13" fillId="0" borderId="0" xfId="0" applyFont="1"/>
    <xf numFmtId="0" fontId="11" fillId="0" borderId="1" xfId="0" applyFont="1" applyBorder="1" applyAlignment="1">
      <alignment vertical="center"/>
    </xf>
    <xf numFmtId="0" fontId="10" fillId="0" borderId="5" xfId="0" applyFont="1" applyBorder="1"/>
    <xf numFmtId="0" fontId="11" fillId="0" borderId="1" xfId="0" applyFont="1" applyBorder="1" applyAlignment="1">
      <alignment horizontal="left" vertical="center"/>
    </xf>
    <xf numFmtId="0" fontId="0" fillId="2" borderId="6" xfId="0" applyFill="1" applyBorder="1"/>
    <xf numFmtId="0" fontId="0" fillId="5" borderId="7" xfId="0" applyFill="1" applyBorder="1"/>
    <xf numFmtId="2" fontId="0" fillId="5" borderId="0" xfId="0" applyNumberFormat="1" applyFill="1"/>
    <xf numFmtId="0" fontId="0" fillId="0" borderId="8" xfId="0" applyBorder="1" applyAlignment="1">
      <alignment wrapText="1"/>
    </xf>
    <xf numFmtId="2" fontId="0" fillId="5" borderId="8" xfId="0" applyNumberFormat="1" applyFill="1" applyBorder="1"/>
    <xf numFmtId="0" fontId="10" fillId="0" borderId="1" xfId="0" applyFont="1" applyBorder="1" applyAlignment="1">
      <alignment wrapText="1"/>
    </xf>
    <xf numFmtId="2" fontId="0" fillId="5" borderId="7" xfId="0" applyNumberFormat="1" applyFill="1" applyBorder="1"/>
    <xf numFmtId="0" fontId="14" fillId="0" borderId="1" xfId="0" applyFont="1" applyBorder="1"/>
    <xf numFmtId="0" fontId="14" fillId="0" borderId="3" xfId="0" applyFont="1" applyBorder="1"/>
    <xf numFmtId="2" fontId="14" fillId="0" borderId="0" xfId="0" applyNumberFormat="1" applyFont="1"/>
    <xf numFmtId="0" fontId="14" fillId="0" borderId="5" xfId="0" applyFont="1" applyBorder="1"/>
    <xf numFmtId="2" fontId="14" fillId="0" borderId="8" xfId="0" applyNumberFormat="1" applyFont="1" applyBorder="1"/>
    <xf numFmtId="0" fontId="14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  <xf numFmtId="2" fontId="14" fillId="0" borderId="3" xfId="0" applyNumberFormat="1" applyFont="1" applyBorder="1"/>
    <xf numFmtId="2" fontId="14" fillId="0" borderId="5" xfId="0" applyNumberFormat="1" applyFont="1" applyBorder="1"/>
    <xf numFmtId="0" fontId="11" fillId="5" borderId="4" xfId="0" applyFont="1" applyFill="1" applyBorder="1" applyAlignment="1">
      <alignment horizontal="center"/>
    </xf>
    <xf numFmtId="2" fontId="11" fillId="5" borderId="4" xfId="0" applyNumberFormat="1" applyFont="1" applyFill="1" applyBorder="1"/>
    <xf numFmtId="2" fontId="11" fillId="5" borderId="6" xfId="0" applyNumberFormat="1" applyFont="1" applyFill="1" applyBorder="1"/>
    <xf numFmtId="0" fontId="15" fillId="0" borderId="0" xfId="0" applyFont="1"/>
    <xf numFmtId="0" fontId="0" fillId="7" borderId="0" xfId="0" applyFill="1"/>
    <xf numFmtId="2" fontId="0" fillId="4" borderId="0" xfId="0" applyNumberFormat="1" applyFill="1"/>
    <xf numFmtId="0" fontId="11" fillId="0" borderId="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3FC"/>
      <color rgb="FFD96CBC"/>
      <color rgb="FF66FF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eline Orefici" id="{BEADB42D-09C2-4368-8609-BEC3FA708FC5}" userId="S::corefici@francoasia.com.sg::d2a99730-3670-4fde-aaea-ce3a2323e3d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5" dT="2025-01-03T08:16:28.46" personId="{BEADB42D-09C2-4368-8609-BEC3FA708FC5}" id="{2340F20A-E4B6-4202-B50B-20B6B22F0DB4}">
    <text xml:space="preserve">Kilos de nourriture pour l'ensemble des poules
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DB118-9BC2-4EF8-983B-8DB7BF0AF1B1}">
  <dimension ref="B1:G35"/>
  <sheetViews>
    <sheetView tabSelected="1" topLeftCell="A5" workbookViewId="0">
      <selection activeCell="D11" sqref="D11"/>
    </sheetView>
  </sheetViews>
  <sheetFormatPr defaultRowHeight="15"/>
  <cols>
    <col min="2" max="2" width="40.7109375" customWidth="1"/>
    <col min="3" max="3" width="23.85546875" customWidth="1"/>
    <col min="4" max="4" width="14.85546875" customWidth="1"/>
    <col min="5" max="5" width="15.42578125" customWidth="1"/>
    <col min="6" max="6" width="13.7109375" customWidth="1"/>
    <col min="7" max="7" width="15.140625" customWidth="1"/>
  </cols>
  <sheetData>
    <row r="1" spans="2:7">
      <c r="B1" s="6" t="s">
        <v>0</v>
      </c>
      <c r="D1" s="23" t="s">
        <v>1</v>
      </c>
      <c r="E1" s="6" t="s">
        <v>2</v>
      </c>
    </row>
    <row r="3" spans="2:7" ht="20.25">
      <c r="B3" s="79" t="s">
        <v>3</v>
      </c>
    </row>
    <row r="4" spans="2:7" ht="20.25">
      <c r="B4" s="79" t="s">
        <v>4</v>
      </c>
    </row>
    <row r="7" spans="2:7" ht="20.25" customHeight="1">
      <c r="B7" s="2"/>
      <c r="C7" s="89" t="s">
        <v>5</v>
      </c>
      <c r="D7" s="86" t="s">
        <v>6</v>
      </c>
      <c r="E7" s="87"/>
      <c r="F7" s="87"/>
      <c r="G7" s="88"/>
    </row>
    <row r="8" spans="2:7" ht="20.25" customHeight="1">
      <c r="B8" s="2"/>
      <c r="C8" s="82"/>
      <c r="D8" s="82" t="s">
        <v>7</v>
      </c>
      <c r="E8" s="83"/>
      <c r="F8" s="84" t="s">
        <v>8</v>
      </c>
      <c r="G8" s="85"/>
    </row>
    <row r="9" spans="2:7" ht="16.5">
      <c r="B9" s="9"/>
      <c r="C9" s="24"/>
      <c r="D9" s="14" t="s">
        <v>9</v>
      </c>
      <c r="E9" s="17" t="s">
        <v>10</v>
      </c>
      <c r="F9" s="14" t="s">
        <v>11</v>
      </c>
      <c r="G9" s="12" t="s">
        <v>12</v>
      </c>
    </row>
    <row r="10" spans="2:7" ht="16.5">
      <c r="B10" s="10"/>
      <c r="C10" s="24"/>
      <c r="D10" s="14"/>
      <c r="E10" s="17"/>
      <c r="F10" s="14"/>
      <c r="G10" s="12"/>
    </row>
    <row r="11" spans="2:7" ht="16.5">
      <c r="B11" s="32" t="s">
        <v>13</v>
      </c>
      <c r="C11" s="31"/>
      <c r="D11" s="13">
        <v>0.7</v>
      </c>
      <c r="E11" s="17">
        <f>$C$11*D11</f>
        <v>0</v>
      </c>
      <c r="F11" s="13">
        <v>0.3</v>
      </c>
      <c r="G11" s="26">
        <f>$C$11*F11</f>
        <v>0</v>
      </c>
    </row>
    <row r="12" spans="2:7" ht="16.5">
      <c r="B12" s="10"/>
      <c r="C12" s="2"/>
      <c r="D12" s="11"/>
      <c r="F12" s="11"/>
      <c r="G12" s="12"/>
    </row>
    <row r="13" spans="2:7" ht="16.5">
      <c r="B13" s="33" t="s">
        <v>14</v>
      </c>
      <c r="C13" s="2"/>
      <c r="D13" s="11"/>
      <c r="F13" s="11"/>
      <c r="G13" s="12"/>
    </row>
    <row r="14" spans="2:7" ht="16.5">
      <c r="B14" s="28" t="s">
        <v>15</v>
      </c>
      <c r="C14" s="1"/>
      <c r="D14" s="11"/>
      <c r="F14" s="11"/>
      <c r="G14" s="12"/>
    </row>
    <row r="15" spans="2:7" ht="16.5">
      <c r="B15" s="28" t="s">
        <v>16</v>
      </c>
      <c r="C15" s="1"/>
      <c r="D15" s="11"/>
      <c r="F15" s="11"/>
      <c r="G15" s="12"/>
    </row>
    <row r="16" spans="2:7" ht="16.5">
      <c r="B16" s="10" t="s">
        <v>17</v>
      </c>
      <c r="C16" s="1"/>
      <c r="D16" s="11"/>
      <c r="F16" s="11"/>
      <c r="G16" s="12"/>
    </row>
    <row r="17" spans="2:7" ht="16.5">
      <c r="B17" s="28" t="s">
        <v>18</v>
      </c>
      <c r="C17" s="1"/>
      <c r="D17" s="11"/>
      <c r="F17" s="11"/>
      <c r="G17" s="12"/>
    </row>
    <row r="18" spans="2:7" ht="16.5">
      <c r="B18" s="28" t="s">
        <v>19</v>
      </c>
      <c r="C18" s="1"/>
      <c r="D18" s="11"/>
      <c r="F18" s="11"/>
      <c r="G18" s="12"/>
    </row>
    <row r="19" spans="2:7" ht="16.5">
      <c r="B19" s="28" t="s">
        <v>20</v>
      </c>
      <c r="C19" s="1"/>
      <c r="D19" s="11"/>
      <c r="F19" s="11"/>
      <c r="G19" s="12"/>
    </row>
    <row r="20" spans="2:7" ht="16.5">
      <c r="B20" s="28" t="s">
        <v>21</v>
      </c>
      <c r="C20" s="1"/>
      <c r="D20" s="11"/>
      <c r="F20" s="11"/>
      <c r="G20" s="12"/>
    </row>
    <row r="21" spans="2:7" ht="16.5">
      <c r="B21" s="28" t="s">
        <v>22</v>
      </c>
      <c r="C21" s="1"/>
      <c r="D21" s="11"/>
      <c r="F21" s="11"/>
      <c r="G21" s="12"/>
    </row>
    <row r="22" spans="2:7" ht="16.5">
      <c r="B22" s="28" t="s">
        <v>23</v>
      </c>
      <c r="C22" s="30">
        <f>SUM(C14:C21)</f>
        <v>0</v>
      </c>
      <c r="D22" s="13">
        <v>0.7</v>
      </c>
      <c r="E22" s="17">
        <f>$C$22*D22</f>
        <v>0</v>
      </c>
      <c r="F22" s="13">
        <v>0.3</v>
      </c>
      <c r="G22" s="26">
        <f>$C$22*F22</f>
        <v>0</v>
      </c>
    </row>
    <row r="23" spans="2:7" ht="16.5">
      <c r="B23" s="10"/>
      <c r="C23" s="2"/>
      <c r="D23" s="14"/>
      <c r="E23" s="17"/>
      <c r="F23" s="14"/>
      <c r="G23" s="12"/>
    </row>
    <row r="24" spans="2:7" ht="16.5">
      <c r="B24" s="33" t="s">
        <v>24</v>
      </c>
      <c r="C24" s="2"/>
      <c r="D24" s="14"/>
      <c r="E24" s="17"/>
      <c r="F24" s="14"/>
      <c r="G24" s="12"/>
    </row>
    <row r="25" spans="2:7" ht="16.5">
      <c r="B25" s="28" t="s">
        <v>25</v>
      </c>
      <c r="C25" s="1"/>
      <c r="D25" s="13">
        <v>1</v>
      </c>
      <c r="E25" s="17">
        <f>$C$25*D25</f>
        <v>0</v>
      </c>
      <c r="F25" s="13">
        <v>0</v>
      </c>
      <c r="G25" s="26">
        <f t="shared" ref="G25:G26" si="0">$C$22*F25</f>
        <v>0</v>
      </c>
    </row>
    <row r="26" spans="2:7" ht="16.5">
      <c r="B26" s="28" t="s">
        <v>26</v>
      </c>
      <c r="C26" s="1"/>
      <c r="D26" s="13">
        <v>0</v>
      </c>
      <c r="E26" s="17">
        <f>$C$26*D26</f>
        <v>0</v>
      </c>
      <c r="F26" s="13">
        <v>1</v>
      </c>
      <c r="G26" s="26">
        <f>$C$26*F26</f>
        <v>0</v>
      </c>
    </row>
    <row r="27" spans="2:7" ht="16.5">
      <c r="B27" s="28" t="s">
        <v>27</v>
      </c>
      <c r="C27" s="1"/>
      <c r="D27" s="13">
        <v>0.5</v>
      </c>
      <c r="E27" s="17">
        <f>$C$27*D27</f>
        <v>0</v>
      </c>
      <c r="F27" s="13">
        <v>0.5</v>
      </c>
      <c r="G27" s="26">
        <f>$C$27*F27</f>
        <v>0</v>
      </c>
    </row>
    <row r="28" spans="2:7" ht="16.5">
      <c r="B28" s="10" t="s">
        <v>28</v>
      </c>
      <c r="C28" s="30">
        <f>SUM(C25:C27)</f>
        <v>0</v>
      </c>
      <c r="D28" s="14"/>
      <c r="E28" s="25">
        <f>SUM(E25:E27)</f>
        <v>0</v>
      </c>
      <c r="F28" s="22"/>
      <c r="G28" s="27">
        <f>SUM(G25:G27)</f>
        <v>0</v>
      </c>
    </row>
    <row r="29" spans="2:7" ht="16.5">
      <c r="B29" s="10"/>
      <c r="C29" s="2"/>
      <c r="D29" s="14"/>
      <c r="E29" s="25"/>
      <c r="F29" s="22"/>
      <c r="G29" s="27"/>
    </row>
    <row r="30" spans="2:7" ht="16.5">
      <c r="B30" s="32" t="s">
        <v>29</v>
      </c>
      <c r="C30" s="2"/>
      <c r="D30" s="14"/>
      <c r="E30" s="25"/>
      <c r="F30" s="22"/>
      <c r="G30" s="27"/>
    </row>
    <row r="31" spans="2:7" ht="16.5">
      <c r="B31" s="10" t="s">
        <v>30</v>
      </c>
      <c r="C31" s="1"/>
      <c r="D31" s="13">
        <v>0.5</v>
      </c>
      <c r="E31" s="25">
        <f>C31*D31</f>
        <v>0</v>
      </c>
      <c r="F31" s="13">
        <v>0.5</v>
      </c>
      <c r="G31" s="27">
        <f>F31*C31</f>
        <v>0</v>
      </c>
    </row>
    <row r="32" spans="2:7" ht="16.5">
      <c r="B32" s="10" t="s">
        <v>31</v>
      </c>
      <c r="C32" s="1"/>
      <c r="D32" s="13">
        <v>0</v>
      </c>
      <c r="E32" s="25">
        <f>C32*D32</f>
        <v>0</v>
      </c>
      <c r="F32" s="13">
        <v>0</v>
      </c>
      <c r="G32" s="27">
        <f>F32*C32</f>
        <v>0</v>
      </c>
    </row>
    <row r="33" spans="2:7" ht="16.5">
      <c r="B33" s="10" t="s">
        <v>32</v>
      </c>
      <c r="C33" s="30">
        <f>SUM(C31:C32)</f>
        <v>0</v>
      </c>
      <c r="D33" s="29"/>
      <c r="E33" s="24">
        <f>SUM(E31:E32)</f>
        <v>0</v>
      </c>
      <c r="F33" s="22"/>
      <c r="G33" s="34">
        <f>SUM(G31:G32)</f>
        <v>0</v>
      </c>
    </row>
    <row r="34" spans="2:7" ht="16.5">
      <c r="B34" s="10"/>
      <c r="C34" s="2"/>
      <c r="D34" s="14"/>
      <c r="E34" s="17"/>
      <c r="F34" s="14"/>
      <c r="G34" s="12"/>
    </row>
    <row r="35" spans="2:7" ht="16.5">
      <c r="B35" s="35" t="s">
        <v>33</v>
      </c>
      <c r="C35" s="36">
        <f>C11+C22+C28+C33</f>
        <v>0</v>
      </c>
      <c r="D35" s="37"/>
      <c r="E35" s="36">
        <f>E11+E22+E28+E33</f>
        <v>0</v>
      </c>
      <c r="F35" s="37"/>
      <c r="G35" s="38">
        <f>G11+G22+G28+G33</f>
        <v>0</v>
      </c>
    </row>
  </sheetData>
  <mergeCells count="4">
    <mergeCell ref="D8:E8"/>
    <mergeCell ref="F8:G8"/>
    <mergeCell ref="D7:G7"/>
    <mergeCell ref="C7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FBEC5-C373-4479-8541-FAE18A63C25F}">
  <dimension ref="B1:F37"/>
  <sheetViews>
    <sheetView topLeftCell="A24" workbookViewId="0">
      <selection activeCell="E27" sqref="E27"/>
    </sheetView>
  </sheetViews>
  <sheetFormatPr defaultRowHeight="15"/>
  <cols>
    <col min="2" max="2" width="26" customWidth="1"/>
    <col min="3" max="3" width="35.42578125" customWidth="1"/>
    <col min="4" max="4" width="18" customWidth="1"/>
    <col min="5" max="5" width="18.140625" customWidth="1"/>
    <col min="6" max="6" width="18.28515625" customWidth="1"/>
  </cols>
  <sheetData>
    <row r="1" spans="2:6">
      <c r="B1" s="6" t="s">
        <v>0</v>
      </c>
      <c r="D1" s="23" t="s">
        <v>1</v>
      </c>
      <c r="E1" t="str">
        <f>Installation!E1</f>
        <v>CFA</v>
      </c>
    </row>
    <row r="3" spans="2:6" ht="18.75">
      <c r="B3" s="55" t="s">
        <v>34</v>
      </c>
      <c r="C3" s="56" t="s">
        <v>35</v>
      </c>
    </row>
    <row r="5" spans="2:6">
      <c r="B5" t="s">
        <v>36</v>
      </c>
      <c r="D5" s="6"/>
    </row>
    <row r="6" spans="2:6">
      <c r="B6" t="s">
        <v>37</v>
      </c>
      <c r="D6" s="6"/>
    </row>
    <row r="7" spans="2:6">
      <c r="B7" t="s">
        <v>38</v>
      </c>
      <c r="D7" s="6"/>
    </row>
    <row r="8" spans="2:6">
      <c r="B8" t="s">
        <v>39</v>
      </c>
      <c r="D8" s="6"/>
    </row>
    <row r="9" spans="2:6">
      <c r="B9" t="s">
        <v>40</v>
      </c>
      <c r="D9" s="6"/>
    </row>
    <row r="10" spans="2:6">
      <c r="B10" t="s">
        <v>41</v>
      </c>
      <c r="D10" s="6"/>
    </row>
    <row r="11" spans="2:6">
      <c r="B11" t="s">
        <v>42</v>
      </c>
      <c r="D11" s="6"/>
    </row>
    <row r="13" spans="2:6" ht="30.75">
      <c r="B13" s="57" t="s">
        <v>43</v>
      </c>
      <c r="C13" s="19"/>
      <c r="D13" s="39" t="s">
        <v>44</v>
      </c>
      <c r="E13" s="39" t="s">
        <v>45</v>
      </c>
      <c r="F13" s="40" t="s">
        <v>46</v>
      </c>
    </row>
    <row r="14" spans="2:6">
      <c r="B14" s="11"/>
      <c r="F14" s="12"/>
    </row>
    <row r="15" spans="2:6">
      <c r="B15" s="11" t="s">
        <v>47</v>
      </c>
      <c r="C15" t="s">
        <v>48</v>
      </c>
      <c r="D15" s="6"/>
      <c r="E15">
        <f>D5*D10*30.4</f>
        <v>0</v>
      </c>
      <c r="F15" s="12">
        <f>D15*E15</f>
        <v>0</v>
      </c>
    </row>
    <row r="16" spans="2:6">
      <c r="B16" s="11"/>
      <c r="C16" t="s">
        <v>49</v>
      </c>
      <c r="D16" s="80"/>
      <c r="E16" s="80"/>
      <c r="F16" s="12">
        <v>500</v>
      </c>
    </row>
    <row r="17" spans="2:6">
      <c r="B17" s="11"/>
      <c r="C17" t="s">
        <v>50</v>
      </c>
      <c r="D17" s="80"/>
      <c r="E17" s="80"/>
      <c r="F17" s="12">
        <v>500</v>
      </c>
    </row>
    <row r="18" spans="2:6">
      <c r="B18" s="11"/>
      <c r="C18" t="s">
        <v>51</v>
      </c>
      <c r="D18" s="6"/>
      <c r="F18" s="12">
        <f>D18</f>
        <v>0</v>
      </c>
    </row>
    <row r="19" spans="2:6">
      <c r="B19" s="11"/>
      <c r="C19" t="s">
        <v>52</v>
      </c>
      <c r="D19" s="6"/>
      <c r="E19" s="6"/>
      <c r="F19" s="12">
        <f t="shared" ref="F19:F20" si="0">D19*E19</f>
        <v>0</v>
      </c>
    </row>
    <row r="20" spans="2:6">
      <c r="B20" s="11"/>
      <c r="C20" t="s">
        <v>53</v>
      </c>
      <c r="D20" s="6"/>
      <c r="E20" s="6"/>
      <c r="F20" s="12">
        <f t="shared" si="0"/>
        <v>0</v>
      </c>
    </row>
    <row r="21" spans="2:6">
      <c r="B21" s="11"/>
      <c r="C21" t="s">
        <v>54</v>
      </c>
      <c r="D21" s="6"/>
      <c r="E21" s="81"/>
      <c r="F21" s="43">
        <f>D21*E21</f>
        <v>0</v>
      </c>
    </row>
    <row r="22" spans="2:6">
      <c r="B22" s="11"/>
      <c r="F22" s="12"/>
    </row>
    <row r="23" spans="2:6">
      <c r="B23" s="58" t="s">
        <v>55</v>
      </c>
      <c r="C23" s="21"/>
      <c r="D23" s="21"/>
      <c r="E23" s="21"/>
      <c r="F23" s="47">
        <f>SUM(F15:F21)</f>
        <v>1000</v>
      </c>
    </row>
    <row r="26" spans="2:6" ht="30.75">
      <c r="B26" s="59" t="s">
        <v>56</v>
      </c>
      <c r="C26" s="19"/>
      <c r="D26" s="53" t="s">
        <v>57</v>
      </c>
      <c r="E26" s="52" t="s">
        <v>58</v>
      </c>
      <c r="F26" s="15"/>
    </row>
    <row r="27" spans="2:6">
      <c r="B27" s="11" t="s">
        <v>59</v>
      </c>
      <c r="C27" t="s">
        <v>60</v>
      </c>
      <c r="D27" s="6"/>
      <c r="E27" s="54">
        <f>D5*D9</f>
        <v>0</v>
      </c>
      <c r="F27" s="12">
        <f>D27*E27</f>
        <v>0</v>
      </c>
    </row>
    <row r="28" spans="2:6">
      <c r="B28" s="11"/>
      <c r="C28" t="s">
        <v>61</v>
      </c>
      <c r="D28" s="6"/>
      <c r="E28" s="6"/>
      <c r="F28" s="12"/>
    </row>
    <row r="29" spans="2:6">
      <c r="B29" s="11"/>
      <c r="F29" s="12"/>
    </row>
    <row r="30" spans="2:6">
      <c r="B30" s="58" t="s">
        <v>62</v>
      </c>
      <c r="C30" s="21"/>
      <c r="D30" s="21"/>
      <c r="E30" s="21"/>
      <c r="F30" s="60">
        <f>SUM(F27:F28)</f>
        <v>0</v>
      </c>
    </row>
    <row r="32" spans="2:6" ht="22.5" customHeight="1">
      <c r="B32" s="65" t="s">
        <v>63</v>
      </c>
      <c r="C32" s="19" t="s">
        <v>64</v>
      </c>
      <c r="D32" s="66">
        <f>F30-F23</f>
        <v>-1000</v>
      </c>
      <c r="E32" s="19"/>
      <c r="F32" s="15"/>
    </row>
    <row r="33" spans="2:6">
      <c r="B33" s="11"/>
      <c r="C33" t="s">
        <v>65</v>
      </c>
      <c r="D33" s="62" t="e">
        <f>D32-(((D5*D6)+(D5*D8))/D7)</f>
        <v>#DIV/0!</v>
      </c>
      <c r="F33" s="12"/>
    </row>
    <row r="34" spans="2:6" ht="30.75">
      <c r="B34" s="11"/>
      <c r="C34" s="41" t="s">
        <v>66</v>
      </c>
      <c r="D34" s="62" t="e">
        <f>D33-(Installation!E35/D11/12)</f>
        <v>#DIV/0!</v>
      </c>
      <c r="F34" s="12"/>
    </row>
    <row r="35" spans="2:6" ht="22.5" customHeight="1">
      <c r="B35" s="65" t="s">
        <v>67</v>
      </c>
      <c r="C35" s="19" t="s">
        <v>64</v>
      </c>
      <c r="D35" s="61">
        <f>D32*12</f>
        <v>-12000</v>
      </c>
      <c r="E35" s="19"/>
      <c r="F35" s="15"/>
    </row>
    <row r="36" spans="2:6">
      <c r="B36" s="11"/>
      <c r="C36" t="s">
        <v>65</v>
      </c>
      <c r="D36" s="62" t="e">
        <f>D33*12</f>
        <v>#DIV/0!</v>
      </c>
      <c r="F36" s="12"/>
    </row>
    <row r="37" spans="2:6" ht="30.75">
      <c r="B37" s="20"/>
      <c r="C37" s="63" t="s">
        <v>66</v>
      </c>
      <c r="D37" s="64" t="e">
        <f>D34*12</f>
        <v>#DIV/0!</v>
      </c>
      <c r="E37" s="21"/>
      <c r="F37" s="16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BD3AA-A720-48B0-95A9-1A8CC014B160}">
  <dimension ref="A1:E46"/>
  <sheetViews>
    <sheetView topLeftCell="A29" workbookViewId="0">
      <selection activeCell="C40" sqref="C40"/>
    </sheetView>
  </sheetViews>
  <sheetFormatPr defaultRowHeight="15"/>
  <cols>
    <col min="1" max="1" width="26.7109375" customWidth="1"/>
    <col min="2" max="2" width="40.140625" customWidth="1"/>
    <col min="3" max="3" width="20.85546875" customWidth="1"/>
    <col min="4" max="4" width="21.5703125" customWidth="1"/>
    <col min="5" max="5" width="20.85546875" customWidth="1"/>
    <col min="6" max="6" width="16.5703125" customWidth="1"/>
  </cols>
  <sheetData>
    <row r="1" spans="1:5">
      <c r="B1" s="6" t="s">
        <v>0</v>
      </c>
      <c r="C1" s="23" t="s">
        <v>1</v>
      </c>
      <c r="D1" t="str">
        <f>Installation!E1</f>
        <v>CFA</v>
      </c>
    </row>
    <row r="2" spans="1:5" ht="18.75">
      <c r="A2" s="55" t="s">
        <v>68</v>
      </c>
      <c r="B2" s="56" t="s">
        <v>69</v>
      </c>
    </row>
    <row r="4" spans="1:5">
      <c r="A4" t="s">
        <v>70</v>
      </c>
      <c r="B4" s="6"/>
    </row>
    <row r="5" spans="1:5">
      <c r="A5" t="s">
        <v>71</v>
      </c>
      <c r="B5" s="6">
        <v>10</v>
      </c>
      <c r="C5" s="23"/>
    </row>
    <row r="6" spans="1:5">
      <c r="A6" t="s">
        <v>72</v>
      </c>
      <c r="B6" s="6">
        <v>15</v>
      </c>
    </row>
    <row r="7" spans="1:5">
      <c r="A7" t="s">
        <v>73</v>
      </c>
      <c r="B7" s="6">
        <v>3</v>
      </c>
    </row>
    <row r="9" spans="1:5" ht="30.75">
      <c r="A9" s="51" t="s">
        <v>43</v>
      </c>
      <c r="B9" s="19"/>
      <c r="C9" s="39" t="s">
        <v>44</v>
      </c>
      <c r="D9" s="39" t="s">
        <v>74</v>
      </c>
      <c r="E9" s="40" t="s">
        <v>75</v>
      </c>
    </row>
    <row r="10" spans="1:5">
      <c r="A10" s="11" t="s">
        <v>76</v>
      </c>
      <c r="B10" t="s">
        <v>77</v>
      </c>
      <c r="C10" s="6"/>
      <c r="D10">
        <v>10</v>
      </c>
      <c r="E10" s="12">
        <f>C10*D10</f>
        <v>0</v>
      </c>
    </row>
    <row r="11" spans="1:5">
      <c r="A11" s="11"/>
      <c r="B11" t="s">
        <v>78</v>
      </c>
      <c r="C11" s="6"/>
      <c r="D11">
        <v>5</v>
      </c>
      <c r="E11" s="12">
        <f>C11*D11</f>
        <v>0</v>
      </c>
    </row>
    <row r="12" spans="1:5">
      <c r="A12" s="11"/>
      <c r="B12" t="s">
        <v>79</v>
      </c>
      <c r="C12" s="6"/>
      <c r="E12" s="12">
        <f>C12*D12</f>
        <v>0</v>
      </c>
    </row>
    <row r="13" spans="1:5">
      <c r="A13" s="11"/>
      <c r="B13" t="s">
        <v>80</v>
      </c>
      <c r="C13" s="6"/>
      <c r="D13">
        <v>3</v>
      </c>
      <c r="E13" s="12">
        <f>C13*D13</f>
        <v>0</v>
      </c>
    </row>
    <row r="14" spans="1:5">
      <c r="A14" s="11"/>
      <c r="B14" s="41" t="s">
        <v>81</v>
      </c>
      <c r="C14" s="6"/>
      <c r="D14">
        <v>5</v>
      </c>
      <c r="E14" s="12">
        <f>C14*D14</f>
        <v>0</v>
      </c>
    </row>
    <row r="15" spans="1:5">
      <c r="A15" s="11"/>
      <c r="E15" s="12"/>
    </row>
    <row r="16" spans="1:5">
      <c r="A16" s="11" t="s">
        <v>82</v>
      </c>
      <c r="B16" t="s">
        <v>83</v>
      </c>
      <c r="C16" s="6"/>
      <c r="D16" s="42">
        <f>1/$B$6</f>
        <v>6.6666666666666666E-2</v>
      </c>
      <c r="E16" s="43">
        <f t="shared" ref="E16:E18" si="0">C16*D16</f>
        <v>0</v>
      </c>
    </row>
    <row r="17" spans="1:5">
      <c r="A17" s="11"/>
      <c r="B17" t="s">
        <v>84</v>
      </c>
      <c r="C17" s="6"/>
      <c r="D17" s="42">
        <f t="shared" ref="D17:D18" si="1">1/$B$6</f>
        <v>6.6666666666666666E-2</v>
      </c>
      <c r="E17" s="43">
        <f t="shared" si="0"/>
        <v>0</v>
      </c>
    </row>
    <row r="18" spans="1:5">
      <c r="A18" s="11"/>
      <c r="B18" t="s">
        <v>85</v>
      </c>
      <c r="C18" s="6"/>
      <c r="D18" s="42">
        <f t="shared" si="1"/>
        <v>6.6666666666666666E-2</v>
      </c>
      <c r="E18" s="43">
        <f t="shared" si="0"/>
        <v>0</v>
      </c>
    </row>
    <row r="19" spans="1:5">
      <c r="A19" s="11"/>
      <c r="E19" s="12"/>
    </row>
    <row r="20" spans="1:5">
      <c r="A20" s="11" t="s">
        <v>86</v>
      </c>
      <c r="B20" t="s">
        <v>87</v>
      </c>
      <c r="C20" s="6"/>
      <c r="D20" s="50"/>
      <c r="E20" s="12">
        <v>50</v>
      </c>
    </row>
    <row r="21" spans="1:5">
      <c r="A21" s="11"/>
      <c r="B21" t="s">
        <v>88</v>
      </c>
      <c r="C21" s="6"/>
      <c r="D21" s="50"/>
      <c r="E21" s="12">
        <v>50</v>
      </c>
    </row>
    <row r="22" spans="1:5">
      <c r="A22" s="11"/>
      <c r="B22" t="s">
        <v>89</v>
      </c>
      <c r="C22" s="6"/>
      <c r="D22" s="50"/>
      <c r="E22" s="12"/>
    </row>
    <row r="23" spans="1:5">
      <c r="A23" s="11"/>
      <c r="B23" t="s">
        <v>90</v>
      </c>
      <c r="C23" s="6"/>
      <c r="D23" s="42">
        <f t="shared" ref="D23" si="2">1/$B$6</f>
        <v>6.6666666666666666E-2</v>
      </c>
      <c r="E23" s="43">
        <f t="shared" ref="E23:E29" si="3">C23*D23</f>
        <v>0</v>
      </c>
    </row>
    <row r="24" spans="1:5">
      <c r="A24" s="11"/>
      <c r="B24" t="s">
        <v>91</v>
      </c>
      <c r="C24" s="6"/>
      <c r="D24">
        <v>200</v>
      </c>
      <c r="E24" s="43">
        <f t="shared" si="3"/>
        <v>0</v>
      </c>
    </row>
    <row r="25" spans="1:5">
      <c r="A25" s="11"/>
      <c r="B25" t="s">
        <v>92</v>
      </c>
      <c r="C25" s="6"/>
      <c r="D25" s="44">
        <v>0.03</v>
      </c>
      <c r="E25" s="43">
        <f>C25*D25*10</f>
        <v>0</v>
      </c>
    </row>
    <row r="26" spans="1:5">
      <c r="A26" s="11"/>
      <c r="B26" t="s">
        <v>93</v>
      </c>
      <c r="C26" s="6"/>
      <c r="D26" s="8">
        <f>1/$B$6</f>
        <v>6.6666666666666666E-2</v>
      </c>
      <c r="E26" s="43">
        <f t="shared" si="3"/>
        <v>0</v>
      </c>
    </row>
    <row r="27" spans="1:5">
      <c r="A27" s="11"/>
      <c r="B27" t="s">
        <v>94</v>
      </c>
      <c r="C27" s="6"/>
      <c r="D27" s="8">
        <f t="shared" ref="D27:D28" si="4">1/$B$6</f>
        <v>6.6666666666666666E-2</v>
      </c>
      <c r="E27" s="43">
        <f t="shared" si="3"/>
        <v>0</v>
      </c>
    </row>
    <row r="28" spans="1:5">
      <c r="A28" s="11"/>
      <c r="B28" t="s">
        <v>95</v>
      </c>
      <c r="C28" s="6"/>
      <c r="D28" s="8">
        <f t="shared" si="4"/>
        <v>6.6666666666666666E-2</v>
      </c>
      <c r="E28" s="43">
        <f t="shared" si="3"/>
        <v>0</v>
      </c>
    </row>
    <row r="29" spans="1:5">
      <c r="A29" s="11"/>
      <c r="B29" t="s">
        <v>96</v>
      </c>
      <c r="C29" s="6"/>
      <c r="D29">
        <v>10</v>
      </c>
      <c r="E29" s="43">
        <f t="shared" si="3"/>
        <v>0</v>
      </c>
    </row>
    <row r="30" spans="1:5">
      <c r="A30" s="11"/>
      <c r="C30" s="6"/>
      <c r="E30" s="43"/>
    </row>
    <row r="31" spans="1:5">
      <c r="A31" s="11" t="s">
        <v>97</v>
      </c>
      <c r="B31" t="s">
        <v>98</v>
      </c>
      <c r="C31" s="6"/>
      <c r="D31" s="45">
        <f>1/12/B6</f>
        <v>5.5555555555555549E-3</v>
      </c>
      <c r="E31" s="43">
        <f>C31*D31</f>
        <v>0</v>
      </c>
    </row>
    <row r="32" spans="1:5">
      <c r="A32" s="11"/>
      <c r="B32" t="s">
        <v>99</v>
      </c>
      <c r="C32" s="6"/>
      <c r="D32" s="45">
        <f>1/B6</f>
        <v>6.6666666666666666E-2</v>
      </c>
      <c r="E32" s="43">
        <f>C32*D32</f>
        <v>0</v>
      </c>
    </row>
    <row r="33" spans="1:5">
      <c r="A33" s="11"/>
      <c r="B33" t="s">
        <v>100</v>
      </c>
      <c r="C33" s="6"/>
      <c r="D33" s="45">
        <f>1/B6</f>
        <v>6.6666666666666666E-2</v>
      </c>
      <c r="E33" s="43">
        <f>C33*D33</f>
        <v>0</v>
      </c>
    </row>
    <row r="34" spans="1:5">
      <c r="A34" s="11"/>
      <c r="E34" s="12"/>
    </row>
    <row r="35" spans="1:5">
      <c r="A35" s="11" t="s">
        <v>101</v>
      </c>
      <c r="D35" t="s">
        <v>102</v>
      </c>
      <c r="E35" s="46">
        <f>SUM(E10:E34)</f>
        <v>100</v>
      </c>
    </row>
    <row r="36" spans="1:5">
      <c r="A36" s="11"/>
      <c r="D36" t="s">
        <v>103</v>
      </c>
      <c r="E36" s="46">
        <f>E35/B5</f>
        <v>10</v>
      </c>
    </row>
    <row r="37" spans="1:5">
      <c r="A37" s="20"/>
      <c r="B37" s="21"/>
      <c r="C37" s="21"/>
      <c r="D37" s="21" t="s">
        <v>104</v>
      </c>
      <c r="E37" s="47">
        <f>E35*B6</f>
        <v>1500</v>
      </c>
    </row>
    <row r="38" spans="1:5">
      <c r="E38" s="8"/>
    </row>
    <row r="39" spans="1:5">
      <c r="A39" s="18" t="s">
        <v>105</v>
      </c>
      <c r="B39" s="19" t="s">
        <v>106</v>
      </c>
      <c r="C39" s="48"/>
      <c r="D39" s="19"/>
      <c r="E39" s="15"/>
    </row>
    <row r="40" spans="1:5">
      <c r="A40" s="20"/>
      <c r="B40" s="21" t="s">
        <v>107</v>
      </c>
      <c r="C40" s="49">
        <f>C39*B5*B6</f>
        <v>0</v>
      </c>
      <c r="D40" s="21"/>
      <c r="E40" s="16"/>
    </row>
    <row r="42" spans="1:5">
      <c r="A42" s="18" t="s">
        <v>108</v>
      </c>
      <c r="B42" s="19" t="s">
        <v>109</v>
      </c>
      <c r="C42" s="66">
        <f>C39-E36</f>
        <v>-10</v>
      </c>
      <c r="D42" s="19"/>
      <c r="E42" s="15"/>
    </row>
    <row r="43" spans="1:5">
      <c r="A43" s="11"/>
      <c r="B43" t="s">
        <v>110</v>
      </c>
      <c r="C43" s="62">
        <f>C42*B5*B6</f>
        <v>-1500</v>
      </c>
      <c r="E43" s="12"/>
    </row>
    <row r="44" spans="1:5">
      <c r="A44" s="11"/>
      <c r="B44" t="s">
        <v>111</v>
      </c>
      <c r="C44" s="62" t="e">
        <f>C45/B4/B6</f>
        <v>#DIV/0!</v>
      </c>
      <c r="E44" s="12"/>
    </row>
    <row r="45" spans="1:5">
      <c r="A45" s="11"/>
      <c r="B45" t="s">
        <v>112</v>
      </c>
      <c r="C45" s="62">
        <f>C43-(Installation!G35/12/3)</f>
        <v>-1500</v>
      </c>
      <c r="E45" s="12"/>
    </row>
    <row r="46" spans="1:5">
      <c r="A46" s="20"/>
      <c r="B46" s="21" t="s">
        <v>113</v>
      </c>
      <c r="C46" s="64">
        <f>C45*12</f>
        <v>-18000</v>
      </c>
      <c r="D46" s="21"/>
      <c r="E46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8555D-39F4-4A78-A67D-4D48ECE38F48}">
  <dimension ref="B1:E8"/>
  <sheetViews>
    <sheetView workbookViewId="0">
      <selection activeCell="E1" sqref="E1"/>
    </sheetView>
  </sheetViews>
  <sheetFormatPr defaultRowHeight="15"/>
  <cols>
    <col min="2" max="2" width="27" customWidth="1"/>
    <col min="3" max="3" width="21.7109375" customWidth="1"/>
    <col min="4" max="4" width="18" customWidth="1"/>
    <col min="5" max="5" width="18.28515625" customWidth="1"/>
  </cols>
  <sheetData>
    <row r="1" spans="2:5">
      <c r="D1" s="23" t="s">
        <v>1</v>
      </c>
      <c r="E1" t="str">
        <f>Installation!E1</f>
        <v>CFA</v>
      </c>
    </row>
    <row r="2" spans="2:5" ht="18.75">
      <c r="B2" s="7" t="s">
        <v>114</v>
      </c>
    </row>
    <row r="4" spans="2:5">
      <c r="C4" s="90">
        <v>2025</v>
      </c>
      <c r="D4" s="91"/>
      <c r="E4" s="92"/>
    </row>
    <row r="5" spans="2:5" ht="15.75">
      <c r="B5" s="67"/>
      <c r="C5" s="73" t="s">
        <v>115</v>
      </c>
      <c r="D5" s="72" t="s">
        <v>116</v>
      </c>
      <c r="E5" s="76" t="s">
        <v>117</v>
      </c>
    </row>
    <row r="6" spans="2:5" ht="15.75">
      <c r="B6" s="68" t="s">
        <v>110</v>
      </c>
      <c r="C6" s="74">
        <f>Volailles!D32</f>
        <v>-1000</v>
      </c>
      <c r="D6" s="69">
        <f>Engrais!C43</f>
        <v>-1500</v>
      </c>
      <c r="E6" s="77">
        <f>C6+D6</f>
        <v>-2500</v>
      </c>
    </row>
    <row r="7" spans="2:5" ht="15.75">
      <c r="B7" s="68" t="s">
        <v>112</v>
      </c>
      <c r="C7" s="74" t="e">
        <f>Volailles!D34</f>
        <v>#DIV/0!</v>
      </c>
      <c r="D7" s="69">
        <f>Engrais!C45</f>
        <v>-1500</v>
      </c>
      <c r="E7" s="77" t="e">
        <f t="shared" ref="E7:E8" si="0">C7+D7</f>
        <v>#DIV/0!</v>
      </c>
    </row>
    <row r="8" spans="2:5" ht="15.75">
      <c r="B8" s="70" t="s">
        <v>113</v>
      </c>
      <c r="C8" s="75" t="e">
        <f>C7*12</f>
        <v>#DIV/0!</v>
      </c>
      <c r="D8" s="71">
        <f>D7*12</f>
        <v>-18000</v>
      </c>
      <c r="E8" s="78" t="e">
        <f t="shared" si="0"/>
        <v>#DIV/0!</v>
      </c>
    </row>
  </sheetData>
  <mergeCells count="1">
    <mergeCell ref="C4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E3F25-FDDE-4D80-9F89-143709E97FA8}">
  <dimension ref="B4:B18"/>
  <sheetViews>
    <sheetView topLeftCell="A5" workbookViewId="0">
      <selection activeCell="B25" sqref="B25"/>
    </sheetView>
  </sheetViews>
  <sheetFormatPr defaultRowHeight="15"/>
  <cols>
    <col min="2" max="2" width="78.85546875" customWidth="1"/>
  </cols>
  <sheetData>
    <row r="4" spans="2:2" ht="16.5">
      <c r="B4" s="3" t="s">
        <v>118</v>
      </c>
    </row>
    <row r="5" spans="2:2">
      <c r="B5" s="4"/>
    </row>
    <row r="6" spans="2:2" ht="16.5">
      <c r="B6" s="5" t="s">
        <v>119</v>
      </c>
    </row>
    <row r="7" spans="2:2" ht="16.5">
      <c r="B7" s="5" t="s">
        <v>120</v>
      </c>
    </row>
    <row r="8" spans="2:2" ht="16.5">
      <c r="B8" s="5" t="s">
        <v>121</v>
      </c>
    </row>
    <row r="9" spans="2:2" ht="16.5">
      <c r="B9" s="5" t="s">
        <v>122</v>
      </c>
    </row>
    <row r="10" spans="2:2" ht="16.5">
      <c r="B10" s="5" t="s">
        <v>123</v>
      </c>
    </row>
    <row r="11" spans="2:2" ht="16.5">
      <c r="B11" s="5" t="s">
        <v>124</v>
      </c>
    </row>
    <row r="12" spans="2:2" ht="16.5">
      <c r="B12" s="5" t="s">
        <v>125</v>
      </c>
    </row>
    <row r="13" spans="2:2" ht="16.5">
      <c r="B13" s="5" t="s">
        <v>126</v>
      </c>
    </row>
    <row r="14" spans="2:2" ht="16.5">
      <c r="B14" s="5" t="s">
        <v>127</v>
      </c>
    </row>
    <row r="15" spans="2:2" ht="16.5">
      <c r="B15" s="5" t="s">
        <v>128</v>
      </c>
    </row>
    <row r="16" spans="2:2" ht="16.5">
      <c r="B16" s="5" t="s">
        <v>129</v>
      </c>
    </row>
    <row r="17" spans="2:2" ht="16.5">
      <c r="B17" s="5" t="s">
        <v>130</v>
      </c>
    </row>
    <row r="18" spans="2:2" ht="16.5">
      <c r="B18" s="5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CELINE OREFICI</dc:creator>
  <cp:keywords/>
  <dc:description/>
  <cp:lastModifiedBy/>
  <cp:revision/>
  <dcterms:created xsi:type="dcterms:W3CDTF">2022-09-23T06:41:34Z</dcterms:created>
  <dcterms:modified xsi:type="dcterms:W3CDTF">2025-01-16T08:56:43Z</dcterms:modified>
  <cp:category/>
  <cp:contentStatus/>
</cp:coreProperties>
</file>