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mboy\Desktop\Backup Folder\Atlantic Business Advisors\Training_Internal\Marketing Strategy\"/>
    </mc:Choice>
  </mc:AlternateContent>
  <xr:revisionPtr revIDLastSave="0" documentId="13_ncr:1_{F6A881C6-4398-47CF-A6F4-6E8FF7414163}" xr6:coauthVersionLast="47" xr6:coauthVersionMax="47" xr10:uidLastSave="{00000000-0000-0000-0000-000000000000}"/>
  <bookViews>
    <workbookView xWindow="-120" yWindow="-120" windowWidth="24240" windowHeight="13020" activeTab="4" xr2:uid="{00000000-000D-0000-FFFF-FFFF00000000}"/>
  </bookViews>
  <sheets>
    <sheet name="Summary" sheetId="5" r:id="rId1"/>
    <sheet name="Inputs" sheetId="1" r:id="rId2"/>
    <sheet name="Baseline" sheetId="4" r:id="rId3"/>
    <sheet name="Easy Wins Amortization" sheetId="2" r:id="rId4"/>
    <sheet name="Interest First Amortization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2" i="2" l="1"/>
  <c r="L27" i="2"/>
  <c r="H5" i="5"/>
  <c r="H3" i="5"/>
  <c r="H2" i="5"/>
  <c r="H4" i="5" s="1"/>
  <c r="E6" i="5"/>
  <c r="E5" i="5"/>
  <c r="E3" i="5"/>
  <c r="E2" i="5"/>
  <c r="H6" i="5"/>
  <c r="B6" i="5"/>
  <c r="B4" i="5"/>
  <c r="B3" i="5"/>
  <c r="B2" i="5"/>
  <c r="AG75" i="2"/>
  <c r="AG71" i="2"/>
  <c r="AG72" i="2"/>
  <c r="AG73" i="2"/>
  <c r="AG74" i="2"/>
  <c r="AG60" i="2"/>
  <c r="AG61" i="2"/>
  <c r="AG62" i="2"/>
  <c r="AG63" i="2"/>
  <c r="AG64" i="2"/>
  <c r="AG65" i="2"/>
  <c r="AG66" i="2"/>
  <c r="AG67" i="2"/>
  <c r="AG68" i="2"/>
  <c r="AG69" i="2"/>
  <c r="AG70" i="2"/>
  <c r="AG53" i="2"/>
  <c r="AG54" i="2"/>
  <c r="AG55" i="2"/>
  <c r="AG56" i="2"/>
  <c r="AG57" i="2"/>
  <c r="AG58" i="2"/>
  <c r="AG59" i="2"/>
  <c r="AG52" i="2"/>
  <c r="AG51" i="2"/>
  <c r="Y51" i="2"/>
  <c r="Z50" i="2"/>
  <c r="Z43" i="2"/>
  <c r="Z44" i="2"/>
  <c r="Z45" i="2"/>
  <c r="Z46" i="2"/>
  <c r="Z47" i="2"/>
  <c r="Z48" i="2"/>
  <c r="Z49" i="2"/>
  <c r="Z42" i="2"/>
  <c r="Z41" i="2"/>
  <c r="S41" i="2"/>
  <c r="S33" i="2"/>
  <c r="S34" i="2"/>
  <c r="S35" i="2"/>
  <c r="S36" i="2"/>
  <c r="S37" i="2"/>
  <c r="S38" i="2"/>
  <c r="S39" i="2"/>
  <c r="S40" i="2"/>
  <c r="L31" i="2"/>
  <c r="AD10" i="2"/>
  <c r="AD11" i="2"/>
  <c r="AD12" i="2" s="1"/>
  <c r="AD13" i="2" s="1"/>
  <c r="AD14" i="2" s="1"/>
  <c r="AD15" i="2" s="1"/>
  <c r="AD16" i="2" s="1"/>
  <c r="AD17" i="2" s="1"/>
  <c r="AD18" i="2" s="1"/>
  <c r="AD19" i="2" s="1"/>
  <c r="AD20" i="2" s="1"/>
  <c r="AD21" i="2" s="1"/>
  <c r="AD22" i="2" s="1"/>
  <c r="AD23" i="2" s="1"/>
  <c r="AD24" i="2" s="1"/>
  <c r="AD25" i="2" s="1"/>
  <c r="AD26" i="2" s="1"/>
  <c r="AD27" i="2" s="1"/>
  <c r="AD28" i="2" s="1"/>
  <c r="AD29" i="2" s="1"/>
  <c r="AD30" i="2" s="1"/>
  <c r="AD31" i="2" s="1"/>
  <c r="AD32" i="2" s="1"/>
  <c r="AD33" i="2" s="1"/>
  <c r="AD34" i="2" s="1"/>
  <c r="AD35" i="2" s="1"/>
  <c r="AD36" i="2" s="1"/>
  <c r="AD37" i="2" s="1"/>
  <c r="AD38" i="2" s="1"/>
  <c r="AD39" i="2" s="1"/>
  <c r="AD40" i="2" s="1"/>
  <c r="AD41" i="2" s="1"/>
  <c r="AD42" i="2" s="1"/>
  <c r="AD43" i="2" s="1"/>
  <c r="AD44" i="2" s="1"/>
  <c r="AD45" i="2" s="1"/>
  <c r="AD46" i="2" s="1"/>
  <c r="AD47" i="2" s="1"/>
  <c r="AD48" i="2" s="1"/>
  <c r="AD49" i="2" s="1"/>
  <c r="AD50" i="2" s="1"/>
  <c r="AD51" i="2" s="1"/>
  <c r="AD52" i="2" s="1"/>
  <c r="AD53" i="2" s="1"/>
  <c r="AD54" i="2" s="1"/>
  <c r="AD55" i="2" s="1"/>
  <c r="AD56" i="2" s="1"/>
  <c r="AD57" i="2" s="1"/>
  <c r="AD9" i="2"/>
  <c r="W10" i="2"/>
  <c r="W11" i="2"/>
  <c r="W12" i="2"/>
  <c r="W13" i="2" s="1"/>
  <c r="W14" i="2" s="1"/>
  <c r="W15" i="2" s="1"/>
  <c r="W16" i="2" s="1"/>
  <c r="W17" i="2" s="1"/>
  <c r="W18" i="2" s="1"/>
  <c r="W19" i="2" s="1"/>
  <c r="W20" i="2" s="1"/>
  <c r="W21" i="2" s="1"/>
  <c r="W22" i="2" s="1"/>
  <c r="W23" i="2" s="1"/>
  <c r="W24" i="2" s="1"/>
  <c r="W25" i="2" s="1"/>
  <c r="W26" i="2" s="1"/>
  <c r="W27" i="2" s="1"/>
  <c r="W28" i="2" s="1"/>
  <c r="W29" i="2" s="1"/>
  <c r="W30" i="2" s="1"/>
  <c r="W31" i="2" s="1"/>
  <c r="W32" i="2" s="1"/>
  <c r="W33" i="2" s="1"/>
  <c r="W34" i="2" s="1"/>
  <c r="W35" i="2" s="1"/>
  <c r="W36" i="2" s="1"/>
  <c r="W37" i="2" s="1"/>
  <c r="W38" i="2" s="1"/>
  <c r="W39" i="2" s="1"/>
  <c r="W40" i="2" s="1"/>
  <c r="W41" i="2" s="1"/>
  <c r="W42" i="2" s="1"/>
  <c r="W9" i="2"/>
  <c r="P10" i="2"/>
  <c r="P11" i="2" s="1"/>
  <c r="P12" i="2" s="1"/>
  <c r="P13" i="2" s="1"/>
  <c r="P14" i="2" s="1"/>
  <c r="P15" i="2" s="1"/>
  <c r="P16" i="2" s="1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9" i="2"/>
  <c r="I10" i="2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9" i="2"/>
  <c r="B10" i="2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L29" i="2"/>
  <c r="L30" i="2"/>
  <c r="L28" i="2"/>
  <c r="S83" i="3"/>
  <c r="S84" i="3"/>
  <c r="S85" i="3"/>
  <c r="S86" i="3"/>
  <c r="S87" i="3"/>
  <c r="S73" i="3"/>
  <c r="S74" i="3"/>
  <c r="S75" i="3"/>
  <c r="S76" i="3"/>
  <c r="S77" i="3"/>
  <c r="S78" i="3"/>
  <c r="S79" i="3"/>
  <c r="S80" i="3"/>
  <c r="S81" i="3"/>
  <c r="S82" i="3"/>
  <c r="S64" i="3"/>
  <c r="S65" i="3"/>
  <c r="S66" i="3"/>
  <c r="S67" i="3"/>
  <c r="S68" i="3"/>
  <c r="S69" i="3"/>
  <c r="S70" i="3"/>
  <c r="S71" i="3"/>
  <c r="S72" i="3"/>
  <c r="S57" i="3"/>
  <c r="S58" i="3"/>
  <c r="S59" i="3"/>
  <c r="S60" i="3"/>
  <c r="S61" i="3"/>
  <c r="S62" i="3"/>
  <c r="S63" i="3"/>
  <c r="S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J44" i="3"/>
  <c r="K44" i="3"/>
  <c r="M44" i="3"/>
  <c r="J45" i="3"/>
  <c r="K45" i="3"/>
  <c r="M45" i="3"/>
  <c r="J46" i="3"/>
  <c r="K46" i="3"/>
  <c r="M46" i="3"/>
  <c r="J47" i="3"/>
  <c r="K47" i="3"/>
  <c r="M47" i="3"/>
  <c r="J48" i="3"/>
  <c r="K48" i="3"/>
  <c r="M48" i="3"/>
  <c r="J49" i="3"/>
  <c r="K49" i="3"/>
  <c r="M49" i="3"/>
  <c r="J50" i="3"/>
  <c r="K50" i="3"/>
  <c r="M50" i="3"/>
  <c r="J51" i="3"/>
  <c r="K51" i="3"/>
  <c r="M51" i="3"/>
  <c r="J52" i="3"/>
  <c r="K52" i="3"/>
  <c r="M52" i="3"/>
  <c r="J53" i="3"/>
  <c r="K53" i="3"/>
  <c r="M53" i="3"/>
  <c r="J54" i="3"/>
  <c r="K54" i="3"/>
  <c r="M54" i="3"/>
  <c r="J55" i="3"/>
  <c r="K55" i="3"/>
  <c r="M55" i="3"/>
  <c r="H45" i="3"/>
  <c r="H46" i="3"/>
  <c r="H47" i="3" s="1"/>
  <c r="H48" i="3" s="1"/>
  <c r="H49" i="3" s="1"/>
  <c r="H50" i="3" s="1"/>
  <c r="H51" i="3" s="1"/>
  <c r="H52" i="3" s="1"/>
  <c r="H53" i="3" s="1"/>
  <c r="H54" i="3" s="1"/>
  <c r="H55" i="3" s="1"/>
  <c r="H56" i="3" s="1"/>
  <c r="Q75" i="3"/>
  <c r="R75" i="3"/>
  <c r="T75" i="3"/>
  <c r="O76" i="3"/>
  <c r="Q76" i="3"/>
  <c r="R76" i="3"/>
  <c r="T76" i="3"/>
  <c r="O77" i="3"/>
  <c r="R77" i="3" s="1"/>
  <c r="Q77" i="3"/>
  <c r="O78" i="3"/>
  <c r="R78" i="3" s="1"/>
  <c r="Q78" i="3"/>
  <c r="T78" i="3"/>
  <c r="O79" i="3"/>
  <c r="R79" i="3" s="1"/>
  <c r="Q79" i="3"/>
  <c r="Q80" i="3"/>
  <c r="Q81" i="3"/>
  <c r="Q82" i="3"/>
  <c r="Q83" i="3"/>
  <c r="Q84" i="3"/>
  <c r="Q85" i="3"/>
  <c r="Q86" i="3"/>
  <c r="Q87" i="3"/>
  <c r="Q88" i="3"/>
  <c r="O63" i="3"/>
  <c r="Q63" i="3"/>
  <c r="R63" i="3"/>
  <c r="T63" i="3"/>
  <c r="O64" i="3"/>
  <c r="R64" i="3" s="1"/>
  <c r="Q64" i="3"/>
  <c r="Q65" i="3"/>
  <c r="Q66" i="3"/>
  <c r="Q67" i="3"/>
  <c r="Q68" i="3"/>
  <c r="Q69" i="3"/>
  <c r="Q70" i="3"/>
  <c r="Q71" i="3"/>
  <c r="Q72" i="3"/>
  <c r="Q73" i="3"/>
  <c r="Q74" i="3"/>
  <c r="Q62" i="3"/>
  <c r="R62" i="3"/>
  <c r="T62" i="3"/>
  <c r="O62" i="3"/>
  <c r="V13" i="3"/>
  <c r="X13" i="3"/>
  <c r="Y13" i="3"/>
  <c r="AA13" i="3"/>
  <c r="V14" i="3"/>
  <c r="Y14" i="3" s="1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AD10" i="3"/>
  <c r="AD11" i="3" s="1"/>
  <c r="AD12" i="3" s="1"/>
  <c r="AD13" i="3" s="1"/>
  <c r="AD14" i="3" s="1"/>
  <c r="AD15" i="3" s="1"/>
  <c r="AD16" i="3" s="1"/>
  <c r="AD17" i="3" s="1"/>
  <c r="AD18" i="3" s="1"/>
  <c r="AD19" i="3" s="1"/>
  <c r="AD20" i="3" s="1"/>
  <c r="AD21" i="3" s="1"/>
  <c r="AD22" i="3" s="1"/>
  <c r="AD23" i="3" s="1"/>
  <c r="AD24" i="3" s="1"/>
  <c r="AD25" i="3" s="1"/>
  <c r="AD26" i="3" s="1"/>
  <c r="AD27" i="3" s="1"/>
  <c r="AD28" i="3" s="1"/>
  <c r="AD29" i="3" s="1"/>
  <c r="AD30" i="3" s="1"/>
  <c r="AD31" i="3" s="1"/>
  <c r="AD32" i="3" s="1"/>
  <c r="AD33" i="3" s="1"/>
  <c r="AD34" i="3" s="1"/>
  <c r="AD35" i="3" s="1"/>
  <c r="AD36" i="3" s="1"/>
  <c r="AD37" i="3" s="1"/>
  <c r="AD38" i="3" s="1"/>
  <c r="AD39" i="3" s="1"/>
  <c r="AD40" i="3" s="1"/>
  <c r="AD41" i="3" s="1"/>
  <c r="AD42" i="3" s="1"/>
  <c r="AD43" i="3" s="1"/>
  <c r="AD44" i="3" s="1"/>
  <c r="AD45" i="3" s="1"/>
  <c r="AD46" i="3" s="1"/>
  <c r="AD47" i="3" s="1"/>
  <c r="AD48" i="3" s="1"/>
  <c r="AD49" i="3" s="1"/>
  <c r="AD50" i="3" s="1"/>
  <c r="AD51" i="3" s="1"/>
  <c r="AD52" i="3" s="1"/>
  <c r="AD53" i="3" s="1"/>
  <c r="AD54" i="3" s="1"/>
  <c r="AD55" i="3" s="1"/>
  <c r="AD56" i="3" s="1"/>
  <c r="AD57" i="3" s="1"/>
  <c r="AD58" i="3" s="1"/>
  <c r="AD59" i="3" s="1"/>
  <c r="AD60" i="3" s="1"/>
  <c r="AD61" i="3" s="1"/>
  <c r="AD62" i="3" s="1"/>
  <c r="AD63" i="3" s="1"/>
  <c r="AD64" i="3" s="1"/>
  <c r="AD65" i="3" s="1"/>
  <c r="AD66" i="3" s="1"/>
  <c r="AD67" i="3" s="1"/>
  <c r="B10" i="3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9" i="3"/>
  <c r="AE75" i="2"/>
  <c r="AE74" i="2"/>
  <c r="AE73" i="2"/>
  <c r="AE72" i="2"/>
  <c r="AE71" i="2"/>
  <c r="AE70" i="2"/>
  <c r="AE69" i="2"/>
  <c r="AE68" i="2"/>
  <c r="AE67" i="2"/>
  <c r="AE66" i="2"/>
  <c r="AE65" i="2"/>
  <c r="AE64" i="2"/>
  <c r="AE63" i="2"/>
  <c r="AE62" i="2"/>
  <c r="AE61" i="2"/>
  <c r="AE60" i="2"/>
  <c r="AE59" i="2"/>
  <c r="AE58" i="2"/>
  <c r="AE57" i="2"/>
  <c r="AE56" i="2"/>
  <c r="AE55" i="2"/>
  <c r="AE54" i="2"/>
  <c r="AE53" i="2"/>
  <c r="AE52" i="2"/>
  <c r="X51" i="2"/>
  <c r="AE51" i="2"/>
  <c r="X50" i="2"/>
  <c r="AE50" i="2"/>
  <c r="X49" i="2"/>
  <c r="AE49" i="2"/>
  <c r="X48" i="2"/>
  <c r="AE48" i="2"/>
  <c r="X47" i="2"/>
  <c r="AE47" i="2"/>
  <c r="X46" i="2"/>
  <c r="AE46" i="2"/>
  <c r="X45" i="2"/>
  <c r="AE45" i="2"/>
  <c r="X44" i="2"/>
  <c r="AE44" i="2"/>
  <c r="X43" i="2"/>
  <c r="AE43" i="2"/>
  <c r="X42" i="2"/>
  <c r="AE42" i="2"/>
  <c r="X41" i="2"/>
  <c r="AE41" i="2"/>
  <c r="Q41" i="2"/>
  <c r="X40" i="2"/>
  <c r="AE40" i="2"/>
  <c r="Q40" i="2"/>
  <c r="X39" i="2"/>
  <c r="AE39" i="2"/>
  <c r="Q39" i="2"/>
  <c r="X38" i="2"/>
  <c r="AE38" i="2"/>
  <c r="Q38" i="2"/>
  <c r="X37" i="2"/>
  <c r="AE37" i="2"/>
  <c r="Q37" i="2"/>
  <c r="X36" i="2"/>
  <c r="AE36" i="2"/>
  <c r="Q36" i="2"/>
  <c r="X35" i="2"/>
  <c r="AE35" i="2"/>
  <c r="Q35" i="2"/>
  <c r="X34" i="2"/>
  <c r="AE34" i="2"/>
  <c r="Q34" i="2"/>
  <c r="X33" i="2"/>
  <c r="AE33" i="2"/>
  <c r="Q33" i="2"/>
  <c r="X32" i="2"/>
  <c r="AE32" i="2"/>
  <c r="Q32" i="2"/>
  <c r="J31" i="2"/>
  <c r="X31" i="2"/>
  <c r="AE31" i="2"/>
  <c r="Q31" i="2"/>
  <c r="J30" i="2"/>
  <c r="X30" i="2"/>
  <c r="AE30" i="2"/>
  <c r="Q30" i="2"/>
  <c r="J29" i="2"/>
  <c r="X29" i="2"/>
  <c r="AE29" i="2"/>
  <c r="Q29" i="2"/>
  <c r="J28" i="2"/>
  <c r="X28" i="2"/>
  <c r="AE28" i="2"/>
  <c r="Q28" i="2"/>
  <c r="J27" i="2"/>
  <c r="X27" i="2"/>
  <c r="AE27" i="2"/>
  <c r="Q27" i="2"/>
  <c r="J26" i="2"/>
  <c r="X26" i="2"/>
  <c r="AE26" i="2"/>
  <c r="Q26" i="2"/>
  <c r="C26" i="2"/>
  <c r="J25" i="2"/>
  <c r="X25" i="2"/>
  <c r="AE25" i="2"/>
  <c r="Q25" i="2"/>
  <c r="C25" i="2"/>
  <c r="J24" i="2"/>
  <c r="X24" i="2"/>
  <c r="AE24" i="2"/>
  <c r="Q24" i="2"/>
  <c r="C24" i="2"/>
  <c r="J23" i="2"/>
  <c r="X23" i="2"/>
  <c r="AE23" i="2"/>
  <c r="Q23" i="2"/>
  <c r="C23" i="2"/>
  <c r="J22" i="2"/>
  <c r="X22" i="2"/>
  <c r="AE22" i="2"/>
  <c r="Q22" i="2"/>
  <c r="C22" i="2"/>
  <c r="J21" i="2"/>
  <c r="X21" i="2"/>
  <c r="AE21" i="2"/>
  <c r="Q21" i="2"/>
  <c r="C21" i="2"/>
  <c r="J20" i="2"/>
  <c r="X20" i="2"/>
  <c r="AE20" i="2"/>
  <c r="Q20" i="2"/>
  <c r="C20" i="2"/>
  <c r="J19" i="2"/>
  <c r="X19" i="2"/>
  <c r="AE19" i="2"/>
  <c r="Q19" i="2"/>
  <c r="C19" i="2"/>
  <c r="J18" i="2"/>
  <c r="X18" i="2"/>
  <c r="AE18" i="2"/>
  <c r="Q18" i="2"/>
  <c r="C18" i="2"/>
  <c r="J17" i="2"/>
  <c r="X17" i="2"/>
  <c r="AE17" i="2"/>
  <c r="Q17" i="2"/>
  <c r="C17" i="2"/>
  <c r="J16" i="2"/>
  <c r="X16" i="2"/>
  <c r="AE16" i="2"/>
  <c r="Q16" i="2"/>
  <c r="C16" i="2"/>
  <c r="J15" i="2"/>
  <c r="X15" i="2"/>
  <c r="AE15" i="2"/>
  <c r="Q15" i="2"/>
  <c r="C15" i="2"/>
  <c r="J14" i="2"/>
  <c r="X14" i="2"/>
  <c r="AE14" i="2"/>
  <c r="Q14" i="2"/>
  <c r="C14" i="2"/>
  <c r="J13" i="2"/>
  <c r="X13" i="2"/>
  <c r="AE13" i="2"/>
  <c r="Q13" i="2"/>
  <c r="C13" i="2"/>
  <c r="J12" i="2"/>
  <c r="X12" i="2"/>
  <c r="AE12" i="2"/>
  <c r="Q12" i="2"/>
  <c r="C12" i="2"/>
  <c r="J11" i="2"/>
  <c r="X11" i="2"/>
  <c r="AE11" i="2"/>
  <c r="Q11" i="2"/>
  <c r="C11" i="2"/>
  <c r="J10" i="2"/>
  <c r="X10" i="2"/>
  <c r="V10" i="2"/>
  <c r="AA10" i="2" s="1"/>
  <c r="AE10" i="2"/>
  <c r="Q10" i="2"/>
  <c r="C10" i="2"/>
  <c r="J9" i="2"/>
  <c r="H9" i="2"/>
  <c r="H10" i="2" s="1"/>
  <c r="X9" i="2"/>
  <c r="V9" i="2"/>
  <c r="AA9" i="2" s="1"/>
  <c r="AE9" i="2"/>
  <c r="AC9" i="2"/>
  <c r="AH9" i="2" s="1"/>
  <c r="Q9" i="2"/>
  <c r="O9" i="2"/>
  <c r="O10" i="2" s="1"/>
  <c r="C9" i="2"/>
  <c r="A9" i="2"/>
  <c r="F9" i="2" s="1"/>
  <c r="M8" i="2"/>
  <c r="K8" i="2"/>
  <c r="J8" i="2"/>
  <c r="I8" i="2"/>
  <c r="AA8" i="2"/>
  <c r="Y8" i="2"/>
  <c r="X8" i="2"/>
  <c r="W8" i="2"/>
  <c r="AH8" i="2"/>
  <c r="AF8" i="2"/>
  <c r="AE8" i="2"/>
  <c r="AD8" i="2"/>
  <c r="T8" i="2"/>
  <c r="R8" i="2"/>
  <c r="Q8" i="2"/>
  <c r="P8" i="2"/>
  <c r="F8" i="2"/>
  <c r="D8" i="2"/>
  <c r="C8" i="2"/>
  <c r="B8" i="2"/>
  <c r="X9" i="3"/>
  <c r="AE67" i="3"/>
  <c r="AE66" i="3"/>
  <c r="AE65" i="3"/>
  <c r="AE64" i="3"/>
  <c r="AE63" i="3"/>
  <c r="AE62" i="3"/>
  <c r="Q61" i="3"/>
  <c r="AE61" i="3"/>
  <c r="Q60" i="3"/>
  <c r="AE60" i="3"/>
  <c r="Q59" i="3"/>
  <c r="AE59" i="3"/>
  <c r="Q58" i="3"/>
  <c r="AE58" i="3"/>
  <c r="Q57" i="3"/>
  <c r="AE57" i="3"/>
  <c r="Q56" i="3"/>
  <c r="AE56" i="3"/>
  <c r="Q55" i="3"/>
  <c r="AE55" i="3"/>
  <c r="Q54" i="3"/>
  <c r="AE54" i="3"/>
  <c r="Q53" i="3"/>
  <c r="AE53" i="3"/>
  <c r="Q52" i="3"/>
  <c r="AE52" i="3"/>
  <c r="Q51" i="3"/>
  <c r="AE51" i="3"/>
  <c r="Q50" i="3"/>
  <c r="AE50" i="3"/>
  <c r="Q49" i="3"/>
  <c r="AE49" i="3"/>
  <c r="Q48" i="3"/>
  <c r="AE48" i="3"/>
  <c r="Q47" i="3"/>
  <c r="AE47" i="3"/>
  <c r="Q46" i="3"/>
  <c r="AE46" i="3"/>
  <c r="Q45" i="3"/>
  <c r="AE45" i="3"/>
  <c r="Q44" i="3"/>
  <c r="AE44" i="3"/>
  <c r="J43" i="3"/>
  <c r="Q43" i="3"/>
  <c r="AE43" i="3"/>
  <c r="J42" i="3"/>
  <c r="Q42" i="3"/>
  <c r="AE42" i="3"/>
  <c r="J41" i="3"/>
  <c r="Q41" i="3"/>
  <c r="AE41" i="3"/>
  <c r="J40" i="3"/>
  <c r="Q40" i="3"/>
  <c r="AE40" i="3"/>
  <c r="J39" i="3"/>
  <c r="Q39" i="3"/>
  <c r="AE39" i="3"/>
  <c r="J38" i="3"/>
  <c r="Q38" i="3"/>
  <c r="AE38" i="3"/>
  <c r="J37" i="3"/>
  <c r="Q37" i="3"/>
  <c r="AE37" i="3"/>
  <c r="J36" i="3"/>
  <c r="Q36" i="3"/>
  <c r="AE36" i="3"/>
  <c r="J35" i="3"/>
  <c r="Q35" i="3"/>
  <c r="AE35" i="3"/>
  <c r="J34" i="3"/>
  <c r="Q34" i="3"/>
  <c r="AE34" i="3"/>
  <c r="J33" i="3"/>
  <c r="Q33" i="3"/>
  <c r="AE33" i="3"/>
  <c r="J32" i="3"/>
  <c r="Q32" i="3"/>
  <c r="AE32" i="3"/>
  <c r="C31" i="3"/>
  <c r="J31" i="3"/>
  <c r="Q31" i="3"/>
  <c r="AE31" i="3"/>
  <c r="C30" i="3"/>
  <c r="J30" i="3"/>
  <c r="Q30" i="3"/>
  <c r="AE30" i="3"/>
  <c r="C29" i="3"/>
  <c r="J29" i="3"/>
  <c r="Q29" i="3"/>
  <c r="AE29" i="3"/>
  <c r="C28" i="3"/>
  <c r="J28" i="3"/>
  <c r="Q28" i="3"/>
  <c r="AE28" i="3"/>
  <c r="C27" i="3"/>
  <c r="J27" i="3"/>
  <c r="Q27" i="3"/>
  <c r="AE27" i="3"/>
  <c r="C26" i="3"/>
  <c r="J26" i="3"/>
  <c r="Q26" i="3"/>
  <c r="AE26" i="3"/>
  <c r="C25" i="3"/>
  <c r="J25" i="3"/>
  <c r="Q25" i="3"/>
  <c r="AE25" i="3"/>
  <c r="C24" i="3"/>
  <c r="J24" i="3"/>
  <c r="Q24" i="3"/>
  <c r="AE24" i="3"/>
  <c r="C23" i="3"/>
  <c r="J23" i="3"/>
  <c r="Q23" i="3"/>
  <c r="AE23" i="3"/>
  <c r="C22" i="3"/>
  <c r="J22" i="3"/>
  <c r="Q22" i="3"/>
  <c r="AE22" i="3"/>
  <c r="C21" i="3"/>
  <c r="J21" i="3"/>
  <c r="Q21" i="3"/>
  <c r="AE21" i="3"/>
  <c r="C20" i="3"/>
  <c r="J20" i="3"/>
  <c r="Q20" i="3"/>
  <c r="AE20" i="3"/>
  <c r="C19" i="3"/>
  <c r="J19" i="3"/>
  <c r="Q19" i="3"/>
  <c r="AE19" i="3"/>
  <c r="C18" i="3"/>
  <c r="J18" i="3"/>
  <c r="Q18" i="3"/>
  <c r="AE18" i="3"/>
  <c r="C17" i="3"/>
  <c r="J17" i="3"/>
  <c r="Q17" i="3"/>
  <c r="AE17" i="3"/>
  <c r="C16" i="3"/>
  <c r="J16" i="3"/>
  <c r="Q16" i="3"/>
  <c r="AE16" i="3"/>
  <c r="C15" i="3"/>
  <c r="J15" i="3"/>
  <c r="Q15" i="3"/>
  <c r="AE15" i="3"/>
  <c r="C14" i="3"/>
  <c r="J14" i="3"/>
  <c r="Q14" i="3"/>
  <c r="AE14" i="3"/>
  <c r="C13" i="3"/>
  <c r="J13" i="3"/>
  <c r="Q13" i="3"/>
  <c r="AE13" i="3"/>
  <c r="C12" i="3"/>
  <c r="J12" i="3"/>
  <c r="Q12" i="3"/>
  <c r="AE12" i="3"/>
  <c r="X12" i="3"/>
  <c r="C11" i="3"/>
  <c r="J11" i="3"/>
  <c r="Q11" i="3"/>
  <c r="AE11" i="3"/>
  <c r="X11" i="3"/>
  <c r="C10" i="3"/>
  <c r="J10" i="3"/>
  <c r="Q10" i="3"/>
  <c r="AE10" i="3"/>
  <c r="X10" i="3"/>
  <c r="C9" i="3"/>
  <c r="A9" i="3"/>
  <c r="D9" i="3" s="1"/>
  <c r="J9" i="3"/>
  <c r="H9" i="3"/>
  <c r="K9" i="3" s="1"/>
  <c r="Q9" i="3"/>
  <c r="O9" i="3"/>
  <c r="AE9" i="3"/>
  <c r="AC9" i="3"/>
  <c r="AF9" i="3" s="1"/>
  <c r="V9" i="3"/>
  <c r="V10" i="3" s="1"/>
  <c r="F8" i="3"/>
  <c r="D8" i="3"/>
  <c r="C8" i="3"/>
  <c r="B8" i="3"/>
  <c r="M8" i="3"/>
  <c r="K8" i="3"/>
  <c r="J8" i="3"/>
  <c r="I8" i="3"/>
  <c r="T8" i="3"/>
  <c r="R8" i="3"/>
  <c r="Q8" i="3"/>
  <c r="P8" i="3"/>
  <c r="AH8" i="3"/>
  <c r="AF8" i="3"/>
  <c r="AE8" i="3"/>
  <c r="AD8" i="3"/>
  <c r="AA8" i="3"/>
  <c r="Y8" i="3"/>
  <c r="X8" i="3"/>
  <c r="W8" i="3"/>
  <c r="Y10" i="4"/>
  <c r="Z10" i="4"/>
  <c r="AA10" i="4"/>
  <c r="AB10" i="4"/>
  <c r="AC10" i="4"/>
  <c r="Y11" i="4"/>
  <c r="AB11" i="4" s="1"/>
  <c r="Z11" i="4"/>
  <c r="Z12" i="4" s="1"/>
  <c r="Z13" i="4" s="1"/>
  <c r="Z14" i="4" s="1"/>
  <c r="AA11" i="4"/>
  <c r="AC11" i="4"/>
  <c r="Y12" i="4"/>
  <c r="AB12" i="4" s="1"/>
  <c r="AA12" i="4"/>
  <c r="Y13" i="4"/>
  <c r="AB13" i="4" s="1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S10" i="4"/>
  <c r="V10" i="4" s="1"/>
  <c r="T11" i="4" s="1"/>
  <c r="T10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AA9" i="4"/>
  <c r="Y9" i="4"/>
  <c r="AC9" i="4" s="1"/>
  <c r="AC8" i="4"/>
  <c r="AB8" i="4"/>
  <c r="Z9" i="4" s="1"/>
  <c r="AA8" i="4"/>
  <c r="Z8" i="4"/>
  <c r="U9" i="4"/>
  <c r="S9" i="4"/>
  <c r="W9" i="4" s="1"/>
  <c r="W8" i="4"/>
  <c r="V8" i="4"/>
  <c r="U8" i="4"/>
  <c r="T8" i="4"/>
  <c r="T9" i="4" s="1"/>
  <c r="M120" i="4"/>
  <c r="N120" i="4"/>
  <c r="O120" i="4"/>
  <c r="P120" i="4"/>
  <c r="Q120" i="4"/>
  <c r="M121" i="4"/>
  <c r="P121" i="4" s="1"/>
  <c r="N121" i="4"/>
  <c r="O121" i="4"/>
  <c r="O122" i="4"/>
  <c r="O123" i="4"/>
  <c r="O124" i="4"/>
  <c r="O125" i="4"/>
  <c r="O126" i="4"/>
  <c r="O127" i="4"/>
  <c r="M109" i="4"/>
  <c r="N109" i="4"/>
  <c r="O109" i="4"/>
  <c r="P109" i="4"/>
  <c r="Q109" i="4"/>
  <c r="M110" i="4"/>
  <c r="P110" i="4" s="1"/>
  <c r="N110" i="4"/>
  <c r="O110" i="4"/>
  <c r="M111" i="4"/>
  <c r="P111" i="4" s="1"/>
  <c r="O111" i="4"/>
  <c r="Q111" i="4"/>
  <c r="M112" i="4"/>
  <c r="P112" i="4" s="1"/>
  <c r="O112" i="4"/>
  <c r="O113" i="4"/>
  <c r="O114" i="4"/>
  <c r="O115" i="4"/>
  <c r="O116" i="4"/>
  <c r="O117" i="4"/>
  <c r="O118" i="4"/>
  <c r="O119" i="4"/>
  <c r="M93" i="4"/>
  <c r="P93" i="4" s="1"/>
  <c r="N94" i="4" s="1"/>
  <c r="N93" i="4"/>
  <c r="O93" i="4"/>
  <c r="Q93" i="4"/>
  <c r="M94" i="4"/>
  <c r="P94" i="4" s="1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M80" i="4"/>
  <c r="P80" i="4" s="1"/>
  <c r="N80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M10" i="4"/>
  <c r="N10" i="4"/>
  <c r="O10" i="4"/>
  <c r="P10" i="4"/>
  <c r="Q10" i="4"/>
  <c r="M11" i="4"/>
  <c r="P11" i="4" s="1"/>
  <c r="N11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9" i="4"/>
  <c r="M9" i="4"/>
  <c r="Q9" i="4" s="1"/>
  <c r="Q8" i="4"/>
  <c r="P8" i="4"/>
  <c r="O8" i="4"/>
  <c r="N8" i="4"/>
  <c r="N9" i="4" s="1"/>
  <c r="G60" i="4"/>
  <c r="J60" i="4" s="1"/>
  <c r="H61" i="4" s="1"/>
  <c r="H60" i="4"/>
  <c r="I60" i="4"/>
  <c r="G61" i="4"/>
  <c r="K61" i="4" s="1"/>
  <c r="I61" i="4"/>
  <c r="I62" i="4"/>
  <c r="I63" i="4"/>
  <c r="I64" i="4"/>
  <c r="I65" i="4"/>
  <c r="I66" i="4"/>
  <c r="I67" i="4"/>
  <c r="G48" i="4"/>
  <c r="J48" i="4" s="1"/>
  <c r="H49" i="4" s="1"/>
  <c r="H48" i="4"/>
  <c r="I48" i="4"/>
  <c r="G49" i="4"/>
  <c r="J49" i="4" s="1"/>
  <c r="I49" i="4"/>
  <c r="I50" i="4"/>
  <c r="I51" i="4"/>
  <c r="I52" i="4"/>
  <c r="I53" i="4"/>
  <c r="I54" i="4"/>
  <c r="I55" i="4"/>
  <c r="I56" i="4"/>
  <c r="I57" i="4"/>
  <c r="I58" i="4"/>
  <c r="I59" i="4"/>
  <c r="G32" i="4"/>
  <c r="H32" i="4"/>
  <c r="I32" i="4"/>
  <c r="J32" i="4"/>
  <c r="H33" i="4" s="1"/>
  <c r="K32" i="4"/>
  <c r="G33" i="4"/>
  <c r="J33" i="4" s="1"/>
  <c r="I33" i="4"/>
  <c r="G34" i="4"/>
  <c r="J34" i="4" s="1"/>
  <c r="I34" i="4"/>
  <c r="G35" i="4"/>
  <c r="J35" i="4" s="1"/>
  <c r="I35" i="4"/>
  <c r="K35" i="4"/>
  <c r="G36" i="4"/>
  <c r="K36" i="4" s="1"/>
  <c r="I36" i="4"/>
  <c r="I37" i="4"/>
  <c r="I38" i="4"/>
  <c r="I39" i="4"/>
  <c r="I40" i="4"/>
  <c r="I41" i="4"/>
  <c r="I42" i="4"/>
  <c r="I43" i="4"/>
  <c r="I44" i="4"/>
  <c r="I45" i="4"/>
  <c r="I46" i="4"/>
  <c r="I47" i="4"/>
  <c r="G15" i="4"/>
  <c r="K15" i="4" s="1"/>
  <c r="H15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G10" i="4"/>
  <c r="H10" i="4"/>
  <c r="I10" i="4"/>
  <c r="J10" i="4"/>
  <c r="K10" i="4"/>
  <c r="G11" i="4"/>
  <c r="J11" i="4" s="1"/>
  <c r="H11" i="4"/>
  <c r="I11" i="4"/>
  <c r="I12" i="4"/>
  <c r="I13" i="4"/>
  <c r="I14" i="4"/>
  <c r="H8" i="4"/>
  <c r="I9" i="4"/>
  <c r="G9" i="4"/>
  <c r="K9" i="4" s="1"/>
  <c r="K8" i="4"/>
  <c r="J8" i="4"/>
  <c r="I8" i="4"/>
  <c r="H9" i="4"/>
  <c r="A30" i="4"/>
  <c r="D30" i="4" s="1"/>
  <c r="B31" i="4" s="1"/>
  <c r="B30" i="4"/>
  <c r="C30" i="4"/>
  <c r="E30" i="4"/>
  <c r="A31" i="4"/>
  <c r="D31" i="4" s="1"/>
  <c r="C31" i="4"/>
  <c r="A21" i="4"/>
  <c r="B21" i="4"/>
  <c r="C21" i="4"/>
  <c r="D21" i="4"/>
  <c r="E21" i="4"/>
  <c r="A22" i="4"/>
  <c r="D22" i="4" s="1"/>
  <c r="B22" i="4"/>
  <c r="C22" i="4"/>
  <c r="C23" i="4"/>
  <c r="C24" i="4"/>
  <c r="C25" i="4"/>
  <c r="C26" i="4"/>
  <c r="C27" i="4"/>
  <c r="C28" i="4"/>
  <c r="C29" i="4"/>
  <c r="A10" i="4"/>
  <c r="B10" i="4"/>
  <c r="C10" i="4"/>
  <c r="D10" i="4"/>
  <c r="E10" i="4"/>
  <c r="A11" i="4"/>
  <c r="D11" i="4" s="1"/>
  <c r="B12" i="4" s="1"/>
  <c r="B13" i="4" s="1"/>
  <c r="B11" i="4"/>
  <c r="C11" i="4"/>
  <c r="E11" i="4"/>
  <c r="A12" i="4"/>
  <c r="D12" i="4" s="1"/>
  <c r="C12" i="4"/>
  <c r="C13" i="4"/>
  <c r="C14" i="4"/>
  <c r="C15" i="4"/>
  <c r="C16" i="4"/>
  <c r="C17" i="4"/>
  <c r="C18" i="4"/>
  <c r="C19" i="4"/>
  <c r="C20" i="4"/>
  <c r="C9" i="4"/>
  <c r="D9" i="4"/>
  <c r="E9" i="4"/>
  <c r="E8" i="4"/>
  <c r="D8" i="4"/>
  <c r="B9" i="4" s="1"/>
  <c r="C8" i="4"/>
  <c r="B8" i="4"/>
  <c r="A9" i="4"/>
  <c r="E4" i="5" l="1"/>
  <c r="AD58" i="2"/>
  <c r="AD59" i="2" s="1"/>
  <c r="AD60" i="2" s="1"/>
  <c r="AD61" i="2" s="1"/>
  <c r="AD62" i="2" s="1"/>
  <c r="AD63" i="2" s="1"/>
  <c r="AD64" i="2" s="1"/>
  <c r="AD65" i="2" s="1"/>
  <c r="AD66" i="2" s="1"/>
  <c r="AD67" i="2" s="1"/>
  <c r="AD68" i="2" s="1"/>
  <c r="AD69" i="2" s="1"/>
  <c r="AD70" i="2" s="1"/>
  <c r="AD71" i="2" s="1"/>
  <c r="AD72" i="2" s="1"/>
  <c r="AD73" i="2" s="1"/>
  <c r="AD74" i="2" s="1"/>
  <c r="AD75" i="2" s="1"/>
  <c r="W43" i="2"/>
  <c r="W44" i="2" s="1"/>
  <c r="W45" i="2" s="1"/>
  <c r="W46" i="2" s="1"/>
  <c r="W47" i="2" s="1"/>
  <c r="W48" i="2" s="1"/>
  <c r="W49" i="2" s="1"/>
  <c r="W50" i="2" s="1"/>
  <c r="W51" i="2" s="1"/>
  <c r="P33" i="2"/>
  <c r="P34" i="2" s="1"/>
  <c r="P35" i="2" s="1"/>
  <c r="P36" i="2" s="1"/>
  <c r="P37" i="2" s="1"/>
  <c r="P38" i="2" s="1"/>
  <c r="P39" i="2" s="1"/>
  <c r="P40" i="2" s="1"/>
  <c r="P41" i="2" s="1"/>
  <c r="B9" i="2"/>
  <c r="T9" i="2"/>
  <c r="K9" i="2"/>
  <c r="R9" i="2"/>
  <c r="M9" i="2"/>
  <c r="AF9" i="2"/>
  <c r="O80" i="3"/>
  <c r="T79" i="3"/>
  <c r="T77" i="3"/>
  <c r="O65" i="3"/>
  <c r="T64" i="3"/>
  <c r="V15" i="3"/>
  <c r="AA14" i="3"/>
  <c r="AD9" i="3"/>
  <c r="I9" i="3"/>
  <c r="I10" i="3" s="1"/>
  <c r="I11" i="3" s="1"/>
  <c r="I12" i="3" s="1"/>
  <c r="I13" i="3" s="1"/>
  <c r="I14" i="3" s="1"/>
  <c r="I15" i="3" s="1"/>
  <c r="I16" i="3" s="1"/>
  <c r="I17" i="3" s="1"/>
  <c r="I18" i="3" s="1"/>
  <c r="I19" i="3" s="1"/>
  <c r="I20" i="3" s="1"/>
  <c r="I21" i="3" s="1"/>
  <c r="I22" i="3" s="1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I45" i="3" s="1"/>
  <c r="I46" i="3" s="1"/>
  <c r="I47" i="3" s="1"/>
  <c r="I48" i="3" s="1"/>
  <c r="I49" i="3" s="1"/>
  <c r="I50" i="3" s="1"/>
  <c r="I51" i="3" s="1"/>
  <c r="I52" i="3" s="1"/>
  <c r="I53" i="3" s="1"/>
  <c r="I54" i="3" s="1"/>
  <c r="I55" i="3" s="1"/>
  <c r="I56" i="3" s="1"/>
  <c r="W9" i="3"/>
  <c r="W10" i="3" s="1"/>
  <c r="W11" i="3" s="1"/>
  <c r="W12" i="3" s="1"/>
  <c r="W13" i="3" s="1"/>
  <c r="W14" i="3" s="1"/>
  <c r="W15" i="3" s="1"/>
  <c r="P9" i="3"/>
  <c r="P10" i="3" s="1"/>
  <c r="P11" i="3" s="1"/>
  <c r="P12" i="3" s="1"/>
  <c r="P13" i="3" s="1"/>
  <c r="P14" i="3" s="1"/>
  <c r="P15" i="3" s="1"/>
  <c r="P16" i="3" s="1"/>
  <c r="P17" i="3" s="1"/>
  <c r="P18" i="3" s="1"/>
  <c r="P19" i="3" s="1"/>
  <c r="P20" i="3" s="1"/>
  <c r="P21" i="3" s="1"/>
  <c r="P22" i="3" s="1"/>
  <c r="P23" i="3" s="1"/>
  <c r="P24" i="3" s="1"/>
  <c r="P25" i="3" s="1"/>
  <c r="P26" i="3" s="1"/>
  <c r="P27" i="3" s="1"/>
  <c r="P28" i="3" s="1"/>
  <c r="P29" i="3" s="1"/>
  <c r="P30" i="3" s="1"/>
  <c r="P31" i="3" s="1"/>
  <c r="P32" i="3" s="1"/>
  <c r="P33" i="3" s="1"/>
  <c r="P34" i="3" s="1"/>
  <c r="P35" i="3" s="1"/>
  <c r="P36" i="3" s="1"/>
  <c r="P37" i="3" s="1"/>
  <c r="P38" i="3" s="1"/>
  <c r="P39" i="3" s="1"/>
  <c r="P40" i="3" s="1"/>
  <c r="P41" i="3" s="1"/>
  <c r="P42" i="3" s="1"/>
  <c r="P43" i="3" s="1"/>
  <c r="P44" i="3" s="1"/>
  <c r="P45" i="3" s="1"/>
  <c r="P46" i="3" s="1"/>
  <c r="P47" i="3" s="1"/>
  <c r="P48" i="3" s="1"/>
  <c r="P49" i="3" s="1"/>
  <c r="P50" i="3" s="1"/>
  <c r="P51" i="3" s="1"/>
  <c r="P52" i="3" s="1"/>
  <c r="P53" i="3" s="1"/>
  <c r="P54" i="3" s="1"/>
  <c r="P55" i="3" s="1"/>
  <c r="P56" i="3" s="1"/>
  <c r="P57" i="3" s="1"/>
  <c r="P58" i="3" s="1"/>
  <c r="P59" i="3" s="1"/>
  <c r="P60" i="3" s="1"/>
  <c r="P61" i="3" s="1"/>
  <c r="P62" i="3" s="1"/>
  <c r="P63" i="3" s="1"/>
  <c r="P64" i="3" s="1"/>
  <c r="P65" i="3" s="1"/>
  <c r="R10" i="2"/>
  <c r="T10" i="2"/>
  <c r="O11" i="2"/>
  <c r="H11" i="2"/>
  <c r="K10" i="2"/>
  <c r="M10" i="2"/>
  <c r="A10" i="2"/>
  <c r="Y9" i="2"/>
  <c r="D9" i="2"/>
  <c r="AC10" i="2"/>
  <c r="Y10" i="2"/>
  <c r="V11" i="2"/>
  <c r="AH9" i="3"/>
  <c r="AC10" i="3"/>
  <c r="AF10" i="3" s="1"/>
  <c r="M9" i="3"/>
  <c r="H10" i="3"/>
  <c r="H11" i="3" s="1"/>
  <c r="K11" i="3" s="1"/>
  <c r="F9" i="3"/>
  <c r="AA10" i="3"/>
  <c r="Y10" i="3"/>
  <c r="V11" i="3"/>
  <c r="R9" i="3"/>
  <c r="O10" i="3"/>
  <c r="Y9" i="3"/>
  <c r="AA9" i="3"/>
  <c r="T9" i="3"/>
  <c r="A10" i="3"/>
  <c r="AC12" i="4"/>
  <c r="Y14" i="4"/>
  <c r="AC13" i="4"/>
  <c r="S11" i="4"/>
  <c r="W10" i="4"/>
  <c r="AB9" i="4"/>
  <c r="V9" i="4"/>
  <c r="N122" i="4"/>
  <c r="M122" i="4"/>
  <c r="Q121" i="4"/>
  <c r="N111" i="4"/>
  <c r="N112" i="4" s="1"/>
  <c r="N113" i="4" s="1"/>
  <c r="Q112" i="4"/>
  <c r="M113" i="4"/>
  <c r="Q110" i="4"/>
  <c r="N95" i="4"/>
  <c r="M95" i="4"/>
  <c r="Q94" i="4"/>
  <c r="N81" i="4"/>
  <c r="M81" i="4"/>
  <c r="Q80" i="4"/>
  <c r="N12" i="4"/>
  <c r="M12" i="4"/>
  <c r="Q11" i="4"/>
  <c r="P9" i="4"/>
  <c r="J61" i="4"/>
  <c r="H62" i="4" s="1"/>
  <c r="K60" i="4"/>
  <c r="G62" i="4"/>
  <c r="H50" i="4"/>
  <c r="K48" i="4"/>
  <c r="G50" i="4"/>
  <c r="K49" i="4"/>
  <c r="H34" i="4"/>
  <c r="H35" i="4" s="1"/>
  <c r="H36" i="4" s="1"/>
  <c r="J36" i="4"/>
  <c r="K34" i="4"/>
  <c r="G37" i="4"/>
  <c r="K33" i="4"/>
  <c r="G16" i="4"/>
  <c r="J15" i="4"/>
  <c r="H16" i="4" s="1"/>
  <c r="H12" i="4"/>
  <c r="K11" i="4"/>
  <c r="G12" i="4"/>
  <c r="J9" i="4"/>
  <c r="E31" i="4"/>
  <c r="B23" i="4"/>
  <c r="A23" i="4"/>
  <c r="E22" i="4"/>
  <c r="A13" i="4"/>
  <c r="E12" i="4"/>
  <c r="D6" i="1"/>
  <c r="D5" i="1"/>
  <c r="E4" i="1"/>
  <c r="E3" i="1"/>
  <c r="E2" i="1"/>
  <c r="T80" i="3" l="1"/>
  <c r="O81" i="3"/>
  <c r="R80" i="3"/>
  <c r="T65" i="3"/>
  <c r="O66" i="3"/>
  <c r="R65" i="3"/>
  <c r="P66" i="3" s="1"/>
  <c r="AA15" i="3"/>
  <c r="Y15" i="3"/>
  <c r="W16" i="3" s="1"/>
  <c r="V16" i="3"/>
  <c r="M11" i="2"/>
  <c r="K11" i="2"/>
  <c r="H12" i="2"/>
  <c r="AF10" i="2"/>
  <c r="AC11" i="2"/>
  <c r="AH10" i="2"/>
  <c r="O12" i="2"/>
  <c r="T11" i="2"/>
  <c r="R11" i="2"/>
  <c r="F10" i="2"/>
  <c r="D10" i="2"/>
  <c r="A11" i="2"/>
  <c r="AA11" i="2"/>
  <c r="Y11" i="2"/>
  <c r="V12" i="2"/>
  <c r="AH10" i="3"/>
  <c r="AC11" i="3"/>
  <c r="AH11" i="3" s="1"/>
  <c r="K10" i="3"/>
  <c r="M10" i="3"/>
  <c r="M11" i="3"/>
  <c r="H12" i="3"/>
  <c r="M12" i="3" s="1"/>
  <c r="A11" i="3"/>
  <c r="F10" i="3"/>
  <c r="D10" i="3"/>
  <c r="T10" i="3"/>
  <c r="O11" i="3"/>
  <c r="R10" i="3"/>
  <c r="Y11" i="3"/>
  <c r="V12" i="3"/>
  <c r="AA11" i="3"/>
  <c r="AC14" i="4"/>
  <c r="Y15" i="4"/>
  <c r="AB14" i="4"/>
  <c r="Z15" i="4" s="1"/>
  <c r="V11" i="4"/>
  <c r="T12" i="4" s="1"/>
  <c r="W11" i="4"/>
  <c r="S12" i="4"/>
  <c r="Q122" i="4"/>
  <c r="M123" i="4"/>
  <c r="P122" i="4"/>
  <c r="N123" i="4" s="1"/>
  <c r="Q113" i="4"/>
  <c r="M114" i="4"/>
  <c r="P113" i="4"/>
  <c r="N114" i="4" s="1"/>
  <c r="M96" i="4"/>
  <c r="P95" i="4"/>
  <c r="Q95" i="4"/>
  <c r="N96" i="4"/>
  <c r="M82" i="4"/>
  <c r="P81" i="4"/>
  <c r="Q81" i="4"/>
  <c r="N82" i="4"/>
  <c r="Q12" i="4"/>
  <c r="M13" i="4"/>
  <c r="P12" i="4"/>
  <c r="N13" i="4" s="1"/>
  <c r="K62" i="4"/>
  <c r="J62" i="4"/>
  <c r="H63" i="4" s="1"/>
  <c r="G63" i="4"/>
  <c r="K50" i="4"/>
  <c r="J50" i="4"/>
  <c r="G51" i="4"/>
  <c r="H51" i="4"/>
  <c r="K37" i="4"/>
  <c r="G38" i="4"/>
  <c r="J37" i="4"/>
  <c r="H37" i="4"/>
  <c r="H38" i="4" s="1"/>
  <c r="G17" i="4"/>
  <c r="J16" i="4"/>
  <c r="H17" i="4" s="1"/>
  <c r="K16" i="4"/>
  <c r="G13" i="4"/>
  <c r="J12" i="4"/>
  <c r="H13" i="4" s="1"/>
  <c r="K12" i="4"/>
  <c r="E23" i="4"/>
  <c r="A24" i="4"/>
  <c r="D23" i="4"/>
  <c r="B24" i="4" s="1"/>
  <c r="D13" i="4"/>
  <c r="B14" i="4" s="1"/>
  <c r="E13" i="4"/>
  <c r="A14" i="4"/>
  <c r="R81" i="3" l="1"/>
  <c r="T81" i="3"/>
  <c r="O82" i="3"/>
  <c r="O67" i="3"/>
  <c r="T66" i="3"/>
  <c r="R66" i="3"/>
  <c r="P67" i="3" s="1"/>
  <c r="Y16" i="3"/>
  <c r="AA16" i="3"/>
  <c r="V17" i="3"/>
  <c r="W17" i="3"/>
  <c r="AF11" i="3"/>
  <c r="F11" i="2"/>
  <c r="D11" i="2"/>
  <c r="A12" i="2"/>
  <c r="AA12" i="2"/>
  <c r="Y12" i="2"/>
  <c r="V13" i="2"/>
  <c r="H13" i="2"/>
  <c r="M12" i="2"/>
  <c r="K12" i="2"/>
  <c r="T12" i="2"/>
  <c r="R12" i="2"/>
  <c r="O13" i="2"/>
  <c r="AC12" i="2"/>
  <c r="AH11" i="2"/>
  <c r="AF11" i="2"/>
  <c r="AC12" i="3"/>
  <c r="AC13" i="3" s="1"/>
  <c r="K12" i="3"/>
  <c r="H13" i="3"/>
  <c r="K13" i="3" s="1"/>
  <c r="R11" i="3"/>
  <c r="O12" i="3"/>
  <c r="T11" i="3"/>
  <c r="A12" i="3"/>
  <c r="F11" i="3"/>
  <c r="D11" i="3"/>
  <c r="AA12" i="3"/>
  <c r="Y12" i="3"/>
  <c r="AB15" i="4"/>
  <c r="Z16" i="4" s="1"/>
  <c r="AC15" i="4"/>
  <c r="Y16" i="4"/>
  <c r="W12" i="4"/>
  <c r="V12" i="4"/>
  <c r="S13" i="4"/>
  <c r="T13" i="4"/>
  <c r="M124" i="4"/>
  <c r="P123" i="4"/>
  <c r="N124" i="4" s="1"/>
  <c r="Q123" i="4"/>
  <c r="P114" i="4"/>
  <c r="N115" i="4" s="1"/>
  <c r="Q114" i="4"/>
  <c r="M115" i="4"/>
  <c r="P96" i="4"/>
  <c r="N97" i="4" s="1"/>
  <c r="Q96" i="4"/>
  <c r="M97" i="4"/>
  <c r="Q82" i="4"/>
  <c r="P82" i="4"/>
  <c r="N83" i="4" s="1"/>
  <c r="M83" i="4"/>
  <c r="P13" i="4"/>
  <c r="N14" i="4" s="1"/>
  <c r="Q13" i="4"/>
  <c r="M14" i="4"/>
  <c r="J63" i="4"/>
  <c r="H64" i="4" s="1"/>
  <c r="K63" i="4"/>
  <c r="G64" i="4"/>
  <c r="J51" i="4"/>
  <c r="K51" i="4"/>
  <c r="G52" i="4"/>
  <c r="H52" i="4"/>
  <c r="K38" i="4"/>
  <c r="G39" i="4"/>
  <c r="J38" i="4"/>
  <c r="H39" i="4" s="1"/>
  <c r="J17" i="4"/>
  <c r="H18" i="4" s="1"/>
  <c r="K17" i="4"/>
  <c r="G18" i="4"/>
  <c r="J13" i="4"/>
  <c r="H14" i="4" s="1"/>
  <c r="K13" i="4"/>
  <c r="G14" i="4"/>
  <c r="D24" i="4"/>
  <c r="B25" i="4" s="1"/>
  <c r="E24" i="4"/>
  <c r="A25" i="4"/>
  <c r="E14" i="4"/>
  <c r="A15" i="4"/>
  <c r="D14" i="4"/>
  <c r="B15" i="4"/>
  <c r="R82" i="3" l="1"/>
  <c r="T82" i="3"/>
  <c r="O83" i="3"/>
  <c r="O68" i="3"/>
  <c r="R67" i="3"/>
  <c r="P68" i="3" s="1"/>
  <c r="T67" i="3"/>
  <c r="AA17" i="3"/>
  <c r="V18" i="3"/>
  <c r="Y17" i="3"/>
  <c r="W18" i="3" s="1"/>
  <c r="M13" i="3"/>
  <c r="AH12" i="3"/>
  <c r="AF12" i="3"/>
  <c r="D12" i="2"/>
  <c r="A13" i="2"/>
  <c r="F12" i="2"/>
  <c r="AC13" i="2"/>
  <c r="AH12" i="2"/>
  <c r="AF12" i="2"/>
  <c r="H14" i="2"/>
  <c r="M13" i="2"/>
  <c r="K13" i="2"/>
  <c r="T13" i="2"/>
  <c r="R13" i="2"/>
  <c r="O14" i="2"/>
  <c r="Y13" i="2"/>
  <c r="V14" i="2"/>
  <c r="AA13" i="2"/>
  <c r="H14" i="3"/>
  <c r="K14" i="3" s="1"/>
  <c r="AH13" i="3"/>
  <c r="AF13" i="3"/>
  <c r="AC14" i="3"/>
  <c r="F12" i="3"/>
  <c r="D12" i="3"/>
  <c r="A13" i="3"/>
  <c r="R12" i="3"/>
  <c r="T12" i="3"/>
  <c r="O13" i="3"/>
  <c r="AC16" i="4"/>
  <c r="AB16" i="4"/>
  <c r="Z17" i="4" s="1"/>
  <c r="Y17" i="4"/>
  <c r="V13" i="4"/>
  <c r="W13" i="4"/>
  <c r="S14" i="4"/>
  <c r="T14" i="4"/>
  <c r="Q124" i="4"/>
  <c r="M125" i="4"/>
  <c r="P124" i="4"/>
  <c r="N125" i="4" s="1"/>
  <c r="P115" i="4"/>
  <c r="N116" i="4" s="1"/>
  <c r="Q115" i="4"/>
  <c r="M116" i="4"/>
  <c r="Q97" i="4"/>
  <c r="M98" i="4"/>
  <c r="P97" i="4"/>
  <c r="N98" i="4" s="1"/>
  <c r="P83" i="4"/>
  <c r="N84" i="4" s="1"/>
  <c r="Q83" i="4"/>
  <c r="M84" i="4"/>
  <c r="Q14" i="4"/>
  <c r="P14" i="4"/>
  <c r="N15" i="4" s="1"/>
  <c r="M15" i="4"/>
  <c r="K64" i="4"/>
  <c r="G65" i="4"/>
  <c r="J64" i="4"/>
  <c r="H65" i="4" s="1"/>
  <c r="K52" i="4"/>
  <c r="G53" i="4"/>
  <c r="J52" i="4"/>
  <c r="H53" i="4"/>
  <c r="G40" i="4"/>
  <c r="J39" i="4"/>
  <c r="H40" i="4" s="1"/>
  <c r="K39" i="4"/>
  <c r="J18" i="4"/>
  <c r="H19" i="4" s="1"/>
  <c r="G19" i="4"/>
  <c r="K18" i="4"/>
  <c r="K14" i="4"/>
  <c r="J14" i="4"/>
  <c r="E25" i="4"/>
  <c r="A26" i="4"/>
  <c r="D25" i="4"/>
  <c r="B26" i="4" s="1"/>
  <c r="B16" i="4"/>
  <c r="D15" i="4"/>
  <c r="E15" i="4"/>
  <c r="A16" i="4"/>
  <c r="O84" i="3" l="1"/>
  <c r="R83" i="3"/>
  <c r="T83" i="3"/>
  <c r="R68" i="3"/>
  <c r="P69" i="3" s="1"/>
  <c r="T68" i="3"/>
  <c r="O69" i="3"/>
  <c r="V19" i="3"/>
  <c r="Y18" i="3"/>
  <c r="W19" i="3" s="1"/>
  <c r="AA18" i="3"/>
  <c r="M14" i="2"/>
  <c r="K14" i="2"/>
  <c r="H15" i="2"/>
  <c r="A14" i="2"/>
  <c r="F13" i="2"/>
  <c r="D13" i="2"/>
  <c r="AA14" i="2"/>
  <c r="V15" i="2"/>
  <c r="Y14" i="2"/>
  <c r="T14" i="2"/>
  <c r="R14" i="2"/>
  <c r="O15" i="2"/>
  <c r="AF13" i="2"/>
  <c r="AH13" i="2"/>
  <c r="AC14" i="2"/>
  <c r="M14" i="3"/>
  <c r="H15" i="3"/>
  <c r="K15" i="3" s="1"/>
  <c r="AF14" i="3"/>
  <c r="AC15" i="3"/>
  <c r="AH14" i="3"/>
  <c r="O14" i="3"/>
  <c r="T13" i="3"/>
  <c r="R13" i="3"/>
  <c r="F13" i="3"/>
  <c r="D13" i="3"/>
  <c r="A14" i="3"/>
  <c r="Y18" i="4"/>
  <c r="AC17" i="4"/>
  <c r="AB17" i="4"/>
  <c r="Z18" i="4" s="1"/>
  <c r="W14" i="4"/>
  <c r="S15" i="4"/>
  <c r="V14" i="4"/>
  <c r="T15" i="4" s="1"/>
  <c r="P125" i="4"/>
  <c r="N126" i="4" s="1"/>
  <c r="M126" i="4"/>
  <c r="Q125" i="4"/>
  <c r="M117" i="4"/>
  <c r="P116" i="4"/>
  <c r="N117" i="4" s="1"/>
  <c r="Q116" i="4"/>
  <c r="P98" i="4"/>
  <c r="N99" i="4" s="1"/>
  <c r="Q98" i="4"/>
  <c r="M99" i="4"/>
  <c r="N85" i="4"/>
  <c r="M85" i="4"/>
  <c r="P84" i="4"/>
  <c r="Q84" i="4"/>
  <c r="M16" i="4"/>
  <c r="P15" i="4"/>
  <c r="N16" i="4" s="1"/>
  <c r="Q15" i="4"/>
  <c r="J65" i="4"/>
  <c r="H66" i="4" s="1"/>
  <c r="K65" i="4"/>
  <c r="G66" i="4"/>
  <c r="K53" i="4"/>
  <c r="G54" i="4"/>
  <c r="J53" i="4"/>
  <c r="H54" i="4" s="1"/>
  <c r="J40" i="4"/>
  <c r="H41" i="4" s="1"/>
  <c r="G41" i="4"/>
  <c r="K40" i="4"/>
  <c r="K19" i="4"/>
  <c r="J19" i="4"/>
  <c r="H20" i="4" s="1"/>
  <c r="G20" i="4"/>
  <c r="A27" i="4"/>
  <c r="E26" i="4"/>
  <c r="D26" i="4"/>
  <c r="B27" i="4" s="1"/>
  <c r="D16" i="4"/>
  <c r="B17" i="4" s="1"/>
  <c r="A17" i="4"/>
  <c r="E16" i="4"/>
  <c r="R84" i="3" l="1"/>
  <c r="T84" i="3"/>
  <c r="O85" i="3"/>
  <c r="R69" i="3"/>
  <c r="P70" i="3" s="1"/>
  <c r="T69" i="3"/>
  <c r="O70" i="3"/>
  <c r="Y19" i="3"/>
  <c r="W20" i="3" s="1"/>
  <c r="AA19" i="3"/>
  <c r="V20" i="3"/>
  <c r="M15" i="3"/>
  <c r="H16" i="3"/>
  <c r="K16" i="3" s="1"/>
  <c r="V16" i="2"/>
  <c r="AA15" i="2"/>
  <c r="Y15" i="2"/>
  <c r="AH14" i="2"/>
  <c r="AF14" i="2"/>
  <c r="AC15" i="2"/>
  <c r="M15" i="2"/>
  <c r="H16" i="2"/>
  <c r="K15" i="2"/>
  <c r="R15" i="2"/>
  <c r="O16" i="2"/>
  <c r="T15" i="2"/>
  <c r="A15" i="2"/>
  <c r="D14" i="2"/>
  <c r="F14" i="2"/>
  <c r="F14" i="3"/>
  <c r="D14" i="3"/>
  <c r="A15" i="3"/>
  <c r="H17" i="3"/>
  <c r="AH15" i="3"/>
  <c r="AC16" i="3"/>
  <c r="AF15" i="3"/>
  <c r="T14" i="3"/>
  <c r="R14" i="3"/>
  <c r="O15" i="3"/>
  <c r="AB18" i="4"/>
  <c r="Z19" i="4" s="1"/>
  <c r="AC18" i="4"/>
  <c r="Y19" i="4"/>
  <c r="S16" i="4"/>
  <c r="V15" i="4"/>
  <c r="T16" i="4" s="1"/>
  <c r="W15" i="4"/>
  <c r="N127" i="4"/>
  <c r="P126" i="4"/>
  <c r="M127" i="4"/>
  <c r="Q126" i="4"/>
  <c r="Q117" i="4"/>
  <c r="P117" i="4"/>
  <c r="N118" i="4" s="1"/>
  <c r="M118" i="4"/>
  <c r="P99" i="4"/>
  <c r="N100" i="4" s="1"/>
  <c r="Q99" i="4"/>
  <c r="M100" i="4"/>
  <c r="P85" i="4"/>
  <c r="N86" i="4" s="1"/>
  <c r="M86" i="4"/>
  <c r="Q85" i="4"/>
  <c r="P16" i="4"/>
  <c r="N17" i="4" s="1"/>
  <c r="Q16" i="4"/>
  <c r="M17" i="4"/>
  <c r="J66" i="4"/>
  <c r="H67" i="4" s="1"/>
  <c r="K66" i="4"/>
  <c r="G67" i="4"/>
  <c r="J54" i="4"/>
  <c r="H55" i="4" s="1"/>
  <c r="K54" i="4"/>
  <c r="G55" i="4"/>
  <c r="J41" i="4"/>
  <c r="H42" i="4" s="1"/>
  <c r="G42" i="4"/>
  <c r="K41" i="4"/>
  <c r="J20" i="4"/>
  <c r="H21" i="4" s="1"/>
  <c r="K20" i="4"/>
  <c r="G21" i="4"/>
  <c r="B28" i="4"/>
  <c r="A28" i="4"/>
  <c r="D27" i="4"/>
  <c r="E27" i="4"/>
  <c r="A18" i="4"/>
  <c r="D17" i="4"/>
  <c r="B18" i="4" s="1"/>
  <c r="E17" i="4"/>
  <c r="R85" i="3" l="1"/>
  <c r="T85" i="3"/>
  <c r="O86" i="3"/>
  <c r="O71" i="3"/>
  <c r="T70" i="3"/>
  <c r="R70" i="3"/>
  <c r="P71" i="3" s="1"/>
  <c r="W21" i="3"/>
  <c r="V21" i="3"/>
  <c r="Y20" i="3"/>
  <c r="AA20" i="3"/>
  <c r="M16" i="3"/>
  <c r="AF15" i="2"/>
  <c r="AC16" i="2"/>
  <c r="AH15" i="2"/>
  <c r="D15" i="2"/>
  <c r="A16" i="2"/>
  <c r="F15" i="2"/>
  <c r="R16" i="2"/>
  <c r="O17" i="2"/>
  <c r="T16" i="2"/>
  <c r="K16" i="2"/>
  <c r="H17" i="2"/>
  <c r="M16" i="2"/>
  <c r="AA16" i="2"/>
  <c r="V17" i="2"/>
  <c r="Y16" i="2"/>
  <c r="M17" i="3"/>
  <c r="K17" i="3"/>
  <c r="H18" i="3"/>
  <c r="AF16" i="3"/>
  <c r="AC17" i="3"/>
  <c r="AH16" i="3"/>
  <c r="T15" i="3"/>
  <c r="R15" i="3"/>
  <c r="O16" i="3"/>
  <c r="D15" i="3"/>
  <c r="A16" i="3"/>
  <c r="F15" i="3"/>
  <c r="AB19" i="4"/>
  <c r="Z20" i="4" s="1"/>
  <c r="Y20" i="4"/>
  <c r="AC19" i="4"/>
  <c r="V16" i="4"/>
  <c r="T17" i="4" s="1"/>
  <c r="W16" i="4"/>
  <c r="S17" i="4"/>
  <c r="P127" i="4"/>
  <c r="Q127" i="4"/>
  <c r="P118" i="4"/>
  <c r="N119" i="4" s="1"/>
  <c r="Q118" i="4"/>
  <c r="M119" i="4"/>
  <c r="M101" i="4"/>
  <c r="Q100" i="4"/>
  <c r="P100" i="4"/>
  <c r="N101" i="4" s="1"/>
  <c r="Q86" i="4"/>
  <c r="M87" i="4"/>
  <c r="P86" i="4"/>
  <c r="N87" i="4" s="1"/>
  <c r="N18" i="4"/>
  <c r="M18" i="4"/>
  <c r="P17" i="4"/>
  <c r="Q17" i="4"/>
  <c r="J67" i="4"/>
  <c r="K67" i="4"/>
  <c r="G56" i="4"/>
  <c r="J55" i="4"/>
  <c r="H56" i="4" s="1"/>
  <c r="K55" i="4"/>
  <c r="J42" i="4"/>
  <c r="H43" i="4" s="1"/>
  <c r="G43" i="4"/>
  <c r="K42" i="4"/>
  <c r="K21" i="4"/>
  <c r="G22" i="4"/>
  <c r="J21" i="4"/>
  <c r="H22" i="4" s="1"/>
  <c r="A29" i="4"/>
  <c r="D28" i="4"/>
  <c r="B29" i="4" s="1"/>
  <c r="E28" i="4"/>
  <c r="D18" i="4"/>
  <c r="B19" i="4" s="1"/>
  <c r="E18" i="4"/>
  <c r="A19" i="4"/>
  <c r="R86" i="3" l="1"/>
  <c r="T86" i="3"/>
  <c r="O87" i="3"/>
  <c r="P72" i="3"/>
  <c r="O72" i="3"/>
  <c r="R71" i="3"/>
  <c r="T71" i="3"/>
  <c r="W22" i="3"/>
  <c r="Y21" i="3"/>
  <c r="AA21" i="3"/>
  <c r="V22" i="3"/>
  <c r="K17" i="2"/>
  <c r="H18" i="2"/>
  <c r="M17" i="2"/>
  <c r="O18" i="2"/>
  <c r="T17" i="2"/>
  <c r="R17" i="2"/>
  <c r="AA17" i="2"/>
  <c r="Y17" i="2"/>
  <c r="V18" i="2"/>
  <c r="F16" i="2"/>
  <c r="D16" i="2"/>
  <c r="A17" i="2"/>
  <c r="AF16" i="2"/>
  <c r="AC17" i="2"/>
  <c r="AH16" i="2"/>
  <c r="M18" i="3"/>
  <c r="K18" i="3"/>
  <c r="H19" i="3"/>
  <c r="F16" i="3"/>
  <c r="A17" i="3"/>
  <c r="D16" i="3"/>
  <c r="AC18" i="3"/>
  <c r="AH17" i="3"/>
  <c r="AF17" i="3"/>
  <c r="T16" i="3"/>
  <c r="R16" i="3"/>
  <c r="O17" i="3"/>
  <c r="Y21" i="4"/>
  <c r="AC20" i="4"/>
  <c r="AB20" i="4"/>
  <c r="Z21" i="4" s="1"/>
  <c r="S18" i="4"/>
  <c r="W17" i="4"/>
  <c r="V17" i="4"/>
  <c r="T18" i="4" s="1"/>
  <c r="P119" i="4"/>
  <c r="Q119" i="4"/>
  <c r="Q101" i="4"/>
  <c r="P101" i="4"/>
  <c r="N102" i="4" s="1"/>
  <c r="M102" i="4"/>
  <c r="P87" i="4"/>
  <c r="N88" i="4" s="1"/>
  <c r="M88" i="4"/>
  <c r="Q87" i="4"/>
  <c r="N19" i="4"/>
  <c r="P18" i="4"/>
  <c r="Q18" i="4"/>
  <c r="M19" i="4"/>
  <c r="G57" i="4"/>
  <c r="J56" i="4"/>
  <c r="H57" i="4" s="1"/>
  <c r="K56" i="4"/>
  <c r="J43" i="4"/>
  <c r="H44" i="4" s="1"/>
  <c r="K43" i="4"/>
  <c r="G44" i="4"/>
  <c r="G23" i="4"/>
  <c r="J22" i="4"/>
  <c r="H23" i="4" s="1"/>
  <c r="K22" i="4"/>
  <c r="D29" i="4"/>
  <c r="E29" i="4"/>
  <c r="D19" i="4"/>
  <c r="B20" i="4" s="1"/>
  <c r="E19" i="4"/>
  <c r="A20" i="4"/>
  <c r="R87" i="3" l="1"/>
  <c r="T87" i="3"/>
  <c r="O88" i="3"/>
  <c r="P73" i="3"/>
  <c r="R72" i="3"/>
  <c r="T72" i="3"/>
  <c r="O73" i="3"/>
  <c r="Y22" i="3"/>
  <c r="W23" i="3" s="1"/>
  <c r="AA22" i="3"/>
  <c r="V23" i="3"/>
  <c r="D17" i="2"/>
  <c r="A18" i="2"/>
  <c r="F17" i="2"/>
  <c r="T18" i="2"/>
  <c r="O19" i="2"/>
  <c r="R18" i="2"/>
  <c r="Y18" i="2"/>
  <c r="V19" i="2"/>
  <c r="AA18" i="2"/>
  <c r="H19" i="2"/>
  <c r="M18" i="2"/>
  <c r="K18" i="2"/>
  <c r="AH17" i="2"/>
  <c r="AC18" i="2"/>
  <c r="AF17" i="2"/>
  <c r="M19" i="3"/>
  <c r="K19" i="3"/>
  <c r="H20" i="3"/>
  <c r="AC19" i="3"/>
  <c r="AH18" i="3"/>
  <c r="AF18" i="3"/>
  <c r="R17" i="3"/>
  <c r="O18" i="3"/>
  <c r="T17" i="3"/>
  <c r="D17" i="3"/>
  <c r="A18" i="3"/>
  <c r="F17" i="3"/>
  <c r="AB21" i="4"/>
  <c r="Z22" i="4" s="1"/>
  <c r="AC21" i="4"/>
  <c r="Y22" i="4"/>
  <c r="V18" i="4"/>
  <c r="T19" i="4" s="1"/>
  <c r="W18" i="4"/>
  <c r="S19" i="4"/>
  <c r="P102" i="4"/>
  <c r="N103" i="4" s="1"/>
  <c r="Q102" i="4"/>
  <c r="M103" i="4"/>
  <c r="P88" i="4"/>
  <c r="N89" i="4" s="1"/>
  <c r="Q88" i="4"/>
  <c r="M89" i="4"/>
  <c r="P19" i="4"/>
  <c r="Q19" i="4"/>
  <c r="M20" i="4"/>
  <c r="N20" i="4"/>
  <c r="K57" i="4"/>
  <c r="G58" i="4"/>
  <c r="J57" i="4"/>
  <c r="H58" i="4" s="1"/>
  <c r="K44" i="4"/>
  <c r="G45" i="4"/>
  <c r="J44" i="4"/>
  <c r="H45" i="4" s="1"/>
  <c r="K23" i="4"/>
  <c r="J23" i="4"/>
  <c r="H24" i="4" s="1"/>
  <c r="G24" i="4"/>
  <c r="D20" i="4"/>
  <c r="E20" i="4"/>
  <c r="T88" i="3" l="1"/>
  <c r="R88" i="3"/>
  <c r="T73" i="3"/>
  <c r="O74" i="3"/>
  <c r="R73" i="3"/>
  <c r="P74" i="3" s="1"/>
  <c r="AA23" i="3"/>
  <c r="Y23" i="3"/>
  <c r="W24" i="3" s="1"/>
  <c r="V24" i="3"/>
  <c r="T19" i="2"/>
  <c r="R19" i="2"/>
  <c r="O20" i="2"/>
  <c r="D18" i="2"/>
  <c r="A19" i="2"/>
  <c r="F18" i="2"/>
  <c r="AF18" i="2"/>
  <c r="AC19" i="2"/>
  <c r="AH18" i="2"/>
  <c r="M19" i="2"/>
  <c r="H20" i="2"/>
  <c r="K19" i="2"/>
  <c r="Y19" i="2"/>
  <c r="V20" i="2"/>
  <c r="AA19" i="2"/>
  <c r="T18" i="3"/>
  <c r="R18" i="3"/>
  <c r="O19" i="3"/>
  <c r="M20" i="3"/>
  <c r="K20" i="3"/>
  <c r="H21" i="3"/>
  <c r="AH19" i="3"/>
  <c r="AF19" i="3"/>
  <c r="AC20" i="3"/>
  <c r="A19" i="3"/>
  <c r="F18" i="3"/>
  <c r="D18" i="3"/>
  <c r="AC22" i="4"/>
  <c r="Y23" i="4"/>
  <c r="AB22" i="4"/>
  <c r="Z23" i="4" s="1"/>
  <c r="V19" i="4"/>
  <c r="T20" i="4" s="1"/>
  <c r="W19" i="4"/>
  <c r="S20" i="4"/>
  <c r="Q103" i="4"/>
  <c r="M104" i="4"/>
  <c r="P103" i="4"/>
  <c r="N104" i="4" s="1"/>
  <c r="M90" i="4"/>
  <c r="P89" i="4"/>
  <c r="N90" i="4" s="1"/>
  <c r="Q89" i="4"/>
  <c r="M21" i="4"/>
  <c r="Q20" i="4"/>
  <c r="P20" i="4"/>
  <c r="N21" i="4" s="1"/>
  <c r="K58" i="4"/>
  <c r="J58" i="4"/>
  <c r="H59" i="4" s="1"/>
  <c r="G59" i="4"/>
  <c r="J45" i="4"/>
  <c r="H46" i="4" s="1"/>
  <c r="K45" i="4"/>
  <c r="G46" i="4"/>
  <c r="G25" i="4"/>
  <c r="J24" i="4"/>
  <c r="H25" i="4" s="1"/>
  <c r="K24" i="4"/>
  <c r="T74" i="3" l="1"/>
  <c r="O75" i="3"/>
  <c r="R74" i="3"/>
  <c r="P75" i="3" s="1"/>
  <c r="P76" i="3" s="1"/>
  <c r="P77" i="3" s="1"/>
  <c r="P78" i="3" s="1"/>
  <c r="P79" i="3" s="1"/>
  <c r="P80" i="3" s="1"/>
  <c r="P81" i="3" s="1"/>
  <c r="P82" i="3" s="1"/>
  <c r="P83" i="3" s="1"/>
  <c r="P84" i="3" s="1"/>
  <c r="P85" i="3" s="1"/>
  <c r="P86" i="3" s="1"/>
  <c r="P87" i="3" s="1"/>
  <c r="P88" i="3" s="1"/>
  <c r="W25" i="3"/>
  <c r="Y24" i="3"/>
  <c r="AA24" i="3"/>
  <c r="V25" i="3"/>
  <c r="R20" i="2"/>
  <c r="O21" i="2"/>
  <c r="T20" i="2"/>
  <c r="AC20" i="2"/>
  <c r="AH19" i="2"/>
  <c r="AF19" i="2"/>
  <c r="M20" i="2"/>
  <c r="K20" i="2"/>
  <c r="H21" i="2"/>
  <c r="AA20" i="2"/>
  <c r="V21" i="2"/>
  <c r="Y20" i="2"/>
  <c r="F19" i="2"/>
  <c r="A20" i="2"/>
  <c r="D19" i="2"/>
  <c r="AH20" i="3"/>
  <c r="AF20" i="3"/>
  <c r="AC21" i="3"/>
  <c r="M21" i="3"/>
  <c r="K21" i="3"/>
  <c r="H22" i="3"/>
  <c r="R19" i="3"/>
  <c r="O20" i="3"/>
  <c r="T19" i="3"/>
  <c r="A20" i="3"/>
  <c r="F19" i="3"/>
  <c r="D19" i="3"/>
  <c r="AB23" i="4"/>
  <c r="Z24" i="4" s="1"/>
  <c r="AC23" i="4"/>
  <c r="Y24" i="4"/>
  <c r="V20" i="4"/>
  <c r="T21" i="4" s="1"/>
  <c r="W20" i="4"/>
  <c r="S21" i="4"/>
  <c r="P104" i="4"/>
  <c r="N105" i="4" s="1"/>
  <c r="M105" i="4"/>
  <c r="Q104" i="4"/>
  <c r="Q90" i="4"/>
  <c r="P90" i="4"/>
  <c r="N91" i="4" s="1"/>
  <c r="M91" i="4"/>
  <c r="P21" i="4"/>
  <c r="N22" i="4" s="1"/>
  <c r="Q21" i="4"/>
  <c r="M22" i="4"/>
  <c r="J59" i="4"/>
  <c r="K59" i="4"/>
  <c r="J46" i="4"/>
  <c r="H47" i="4" s="1"/>
  <c r="K46" i="4"/>
  <c r="G47" i="4"/>
  <c r="J25" i="4"/>
  <c r="H26" i="4" s="1"/>
  <c r="K25" i="4"/>
  <c r="G26" i="4"/>
  <c r="AA25" i="3" l="1"/>
  <c r="V26" i="3"/>
  <c r="Y25" i="3"/>
  <c r="W26" i="3" s="1"/>
  <c r="R21" i="2"/>
  <c r="O22" i="2"/>
  <c r="T21" i="2"/>
  <c r="D20" i="2"/>
  <c r="A21" i="2"/>
  <c r="F20" i="2"/>
  <c r="Y21" i="2"/>
  <c r="V22" i="2"/>
  <c r="AA21" i="2"/>
  <c r="K21" i="2"/>
  <c r="H22" i="2"/>
  <c r="M21" i="2"/>
  <c r="AC21" i="2"/>
  <c r="AH20" i="2"/>
  <c r="AF20" i="2"/>
  <c r="O21" i="3"/>
  <c r="T20" i="3"/>
  <c r="R20" i="3"/>
  <c r="K22" i="3"/>
  <c r="H23" i="3"/>
  <c r="M22" i="3"/>
  <c r="F20" i="3"/>
  <c r="D20" i="3"/>
  <c r="A21" i="3"/>
  <c r="AH21" i="3"/>
  <c r="AF21" i="3"/>
  <c r="AC22" i="3"/>
  <c r="AB24" i="4"/>
  <c r="Z25" i="4" s="1"/>
  <c r="AC24" i="4"/>
  <c r="Y25" i="4"/>
  <c r="V21" i="4"/>
  <c r="T22" i="4" s="1"/>
  <c r="W21" i="4"/>
  <c r="S22" i="4"/>
  <c r="Q105" i="4"/>
  <c r="M106" i="4"/>
  <c r="P105" i="4"/>
  <c r="N106" i="4" s="1"/>
  <c r="P91" i="4"/>
  <c r="N92" i="4" s="1"/>
  <c r="Q91" i="4"/>
  <c r="M92" i="4"/>
  <c r="Q22" i="4"/>
  <c r="M23" i="4"/>
  <c r="P22" i="4"/>
  <c r="N23" i="4" s="1"/>
  <c r="J47" i="4"/>
  <c r="K47" i="4"/>
  <c r="J26" i="4"/>
  <c r="H27" i="4" s="1"/>
  <c r="G27" i="4"/>
  <c r="K26" i="4"/>
  <c r="V27" i="3" l="1"/>
  <c r="Y26" i="3"/>
  <c r="W27" i="3" s="1"/>
  <c r="AA26" i="3"/>
  <c r="V23" i="2"/>
  <c r="AA22" i="2"/>
  <c r="Y22" i="2"/>
  <c r="H23" i="2"/>
  <c r="K22" i="2"/>
  <c r="M22" i="2"/>
  <c r="AH21" i="2"/>
  <c r="AC22" i="2"/>
  <c r="AF21" i="2"/>
  <c r="T22" i="2"/>
  <c r="O23" i="2"/>
  <c r="R22" i="2"/>
  <c r="D21" i="2"/>
  <c r="A22" i="2"/>
  <c r="F21" i="2"/>
  <c r="O22" i="3"/>
  <c r="T21" i="3"/>
  <c r="R21" i="3"/>
  <c r="AH22" i="3"/>
  <c r="AF22" i="3"/>
  <c r="AC23" i="3"/>
  <c r="H24" i="3"/>
  <c r="M23" i="3"/>
  <c r="K23" i="3"/>
  <c r="F21" i="3"/>
  <c r="D21" i="3"/>
  <c r="A22" i="3"/>
  <c r="Y26" i="4"/>
  <c r="AC25" i="4"/>
  <c r="AB25" i="4"/>
  <c r="Z26" i="4" s="1"/>
  <c r="W22" i="4"/>
  <c r="S23" i="4"/>
  <c r="V22" i="4"/>
  <c r="T23" i="4" s="1"/>
  <c r="P106" i="4"/>
  <c r="N107" i="4" s="1"/>
  <c r="M107" i="4"/>
  <c r="Q106" i="4"/>
  <c r="Q92" i="4"/>
  <c r="P92" i="4"/>
  <c r="M24" i="4"/>
  <c r="P23" i="4"/>
  <c r="N24" i="4" s="1"/>
  <c r="Q23" i="4"/>
  <c r="G28" i="4"/>
  <c r="J27" i="4"/>
  <c r="H28" i="4" s="1"/>
  <c r="K27" i="4"/>
  <c r="W28" i="3" l="1"/>
  <c r="Y27" i="3"/>
  <c r="AA27" i="3"/>
  <c r="V28" i="3"/>
  <c r="V24" i="2"/>
  <c r="AA23" i="2"/>
  <c r="Y23" i="2"/>
  <c r="A23" i="2"/>
  <c r="F22" i="2"/>
  <c r="D22" i="2"/>
  <c r="R23" i="2"/>
  <c r="T23" i="2"/>
  <c r="O24" i="2"/>
  <c r="AH22" i="2"/>
  <c r="AF22" i="2"/>
  <c r="AC23" i="2"/>
  <c r="M23" i="2"/>
  <c r="K23" i="2"/>
  <c r="H24" i="2"/>
  <c r="H25" i="3"/>
  <c r="M24" i="3"/>
  <c r="K24" i="3"/>
  <c r="AH23" i="3"/>
  <c r="AF23" i="3"/>
  <c r="AC24" i="3"/>
  <c r="F22" i="3"/>
  <c r="D22" i="3"/>
  <c r="A23" i="3"/>
  <c r="T22" i="3"/>
  <c r="R22" i="3"/>
  <c r="O23" i="3"/>
  <c r="AB26" i="4"/>
  <c r="Z27" i="4" s="1"/>
  <c r="AC26" i="4"/>
  <c r="Y27" i="4"/>
  <c r="V23" i="4"/>
  <c r="T24" i="4" s="1"/>
  <c r="W23" i="4"/>
  <c r="S24" i="4"/>
  <c r="P107" i="4"/>
  <c r="N108" i="4" s="1"/>
  <c r="Q107" i="4"/>
  <c r="M108" i="4"/>
  <c r="P24" i="4"/>
  <c r="N25" i="4" s="1"/>
  <c r="Q24" i="4"/>
  <c r="M25" i="4"/>
  <c r="J28" i="4"/>
  <c r="H29" i="4" s="1"/>
  <c r="K28" i="4"/>
  <c r="G29" i="4"/>
  <c r="V29" i="3" l="1"/>
  <c r="Y28" i="3"/>
  <c r="W29" i="3" s="1"/>
  <c r="AA28" i="3"/>
  <c r="AA24" i="2"/>
  <c r="Y24" i="2"/>
  <c r="V25" i="2"/>
  <c r="O25" i="2"/>
  <c r="R24" i="2"/>
  <c r="T24" i="2"/>
  <c r="K24" i="2"/>
  <c r="H25" i="2"/>
  <c r="M24" i="2"/>
  <c r="A24" i="2"/>
  <c r="F23" i="2"/>
  <c r="D23" i="2"/>
  <c r="AF23" i="2"/>
  <c r="AC24" i="2"/>
  <c r="AH23" i="2"/>
  <c r="AF24" i="3"/>
  <c r="AC25" i="3"/>
  <c r="AH24" i="3"/>
  <c r="F23" i="3"/>
  <c r="D23" i="3"/>
  <c r="A24" i="3"/>
  <c r="M25" i="3"/>
  <c r="K25" i="3"/>
  <c r="H26" i="3"/>
  <c r="T23" i="3"/>
  <c r="R23" i="3"/>
  <c r="O24" i="3"/>
  <c r="AB27" i="4"/>
  <c r="Z28" i="4" s="1"/>
  <c r="AC27" i="4"/>
  <c r="Y28" i="4"/>
  <c r="T25" i="4"/>
  <c r="V24" i="4"/>
  <c r="W24" i="4"/>
  <c r="S25" i="4"/>
  <c r="P108" i="4"/>
  <c r="Q108" i="4"/>
  <c r="M26" i="4"/>
  <c r="P25" i="4"/>
  <c r="N26" i="4" s="1"/>
  <c r="Q25" i="4"/>
  <c r="K29" i="4"/>
  <c r="G30" i="4"/>
  <c r="J29" i="4"/>
  <c r="H30" i="4" s="1"/>
  <c r="W30" i="3" l="1"/>
  <c r="Y29" i="3"/>
  <c r="AA29" i="3"/>
  <c r="V30" i="3"/>
  <c r="F24" i="2"/>
  <c r="A25" i="2"/>
  <c r="D24" i="2"/>
  <c r="AH24" i="2"/>
  <c r="AF24" i="2"/>
  <c r="AC25" i="2"/>
  <c r="AA25" i="2"/>
  <c r="Y25" i="2"/>
  <c r="V26" i="2"/>
  <c r="H26" i="2"/>
  <c r="M25" i="2"/>
  <c r="K25" i="2"/>
  <c r="O26" i="2"/>
  <c r="T25" i="2"/>
  <c r="R25" i="2"/>
  <c r="T24" i="3"/>
  <c r="R24" i="3"/>
  <c r="O25" i="3"/>
  <c r="AC26" i="3"/>
  <c r="AH25" i="3"/>
  <c r="AF25" i="3"/>
  <c r="F24" i="3"/>
  <c r="D24" i="3"/>
  <c r="A25" i="3"/>
  <c r="M26" i="3"/>
  <c r="K26" i="3"/>
  <c r="H27" i="3"/>
  <c r="AB28" i="4"/>
  <c r="Z29" i="4" s="1"/>
  <c r="AC28" i="4"/>
  <c r="Y29" i="4"/>
  <c r="S26" i="4"/>
  <c r="V25" i="4"/>
  <c r="T26" i="4" s="1"/>
  <c r="W25" i="4"/>
  <c r="P26" i="4"/>
  <c r="N27" i="4" s="1"/>
  <c r="Q26" i="4"/>
  <c r="M27" i="4"/>
  <c r="G31" i="4"/>
  <c r="J30" i="4"/>
  <c r="H31" i="4" s="1"/>
  <c r="K30" i="4"/>
  <c r="W31" i="3" l="1"/>
  <c r="Y30" i="3"/>
  <c r="AA30" i="3"/>
  <c r="V31" i="3"/>
  <c r="H27" i="2"/>
  <c r="K26" i="2"/>
  <c r="M26" i="2"/>
  <c r="AA26" i="2"/>
  <c r="Y26" i="2"/>
  <c r="V27" i="2"/>
  <c r="F25" i="2"/>
  <c r="D25" i="2"/>
  <c r="A26" i="2"/>
  <c r="T26" i="2"/>
  <c r="O27" i="2"/>
  <c r="R26" i="2"/>
  <c r="AH25" i="2"/>
  <c r="AF25" i="2"/>
  <c r="AC26" i="2"/>
  <c r="T25" i="3"/>
  <c r="R25" i="3"/>
  <c r="O26" i="3"/>
  <c r="M27" i="3"/>
  <c r="K27" i="3"/>
  <c r="H28" i="3"/>
  <c r="AC27" i="3"/>
  <c r="AH26" i="3"/>
  <c r="AF26" i="3"/>
  <c r="D25" i="3"/>
  <c r="A26" i="3"/>
  <c r="F25" i="3"/>
  <c r="AB29" i="4"/>
  <c r="Z30" i="4" s="1"/>
  <c r="AC29" i="4"/>
  <c r="Y30" i="4"/>
  <c r="V26" i="4"/>
  <c r="T27" i="4" s="1"/>
  <c r="W26" i="4"/>
  <c r="S27" i="4"/>
  <c r="P27" i="4"/>
  <c r="N28" i="4" s="1"/>
  <c r="Q27" i="4"/>
  <c r="M28" i="4"/>
  <c r="K31" i="4"/>
  <c r="J31" i="4"/>
  <c r="Y31" i="3" l="1"/>
  <c r="AA31" i="3"/>
  <c r="T27" i="2"/>
  <c r="R27" i="2"/>
  <c r="O28" i="2"/>
  <c r="F26" i="2"/>
  <c r="D26" i="2"/>
  <c r="A27" i="2"/>
  <c r="AF26" i="2"/>
  <c r="AC27" i="2"/>
  <c r="AH26" i="2"/>
  <c r="AA27" i="2"/>
  <c r="Y27" i="2"/>
  <c r="V28" i="2"/>
  <c r="M27" i="2"/>
  <c r="K27" i="2"/>
  <c r="H28" i="2"/>
  <c r="AH27" i="3"/>
  <c r="AF27" i="3"/>
  <c r="AC28" i="3"/>
  <c r="T26" i="3"/>
  <c r="R26" i="3"/>
  <c r="O27" i="3"/>
  <c r="A27" i="3"/>
  <c r="F26" i="3"/>
  <c r="D26" i="3"/>
  <c r="M28" i="3"/>
  <c r="K28" i="3"/>
  <c r="H29" i="3"/>
  <c r="AC30" i="4"/>
  <c r="Y31" i="4"/>
  <c r="AB30" i="4"/>
  <c r="Z31" i="4" s="1"/>
  <c r="T28" i="4"/>
  <c r="V27" i="4"/>
  <c r="W27" i="4"/>
  <c r="S28" i="4"/>
  <c r="N29" i="4"/>
  <c r="M29" i="4"/>
  <c r="Q28" i="4"/>
  <c r="P28" i="4"/>
  <c r="M28" i="2" l="1"/>
  <c r="K28" i="2"/>
  <c r="H29" i="2"/>
  <c r="F27" i="2"/>
  <c r="T28" i="2"/>
  <c r="R28" i="2"/>
  <c r="O29" i="2"/>
  <c r="AC28" i="2"/>
  <c r="AF27" i="2"/>
  <c r="AH27" i="2"/>
  <c r="AA28" i="2"/>
  <c r="Y28" i="2"/>
  <c r="V29" i="2"/>
  <c r="AH28" i="3"/>
  <c r="AF28" i="3"/>
  <c r="AC29" i="3"/>
  <c r="A28" i="3"/>
  <c r="F27" i="3"/>
  <c r="D27" i="3"/>
  <c r="R27" i="3"/>
  <c r="O28" i="3"/>
  <c r="T27" i="3"/>
  <c r="M29" i="3"/>
  <c r="K29" i="3"/>
  <c r="H30" i="3"/>
  <c r="AB31" i="4"/>
  <c r="Z32" i="4" s="1"/>
  <c r="AC31" i="4"/>
  <c r="Y32" i="4"/>
  <c r="V28" i="4"/>
  <c r="T29" i="4" s="1"/>
  <c r="W28" i="4"/>
  <c r="S29" i="4"/>
  <c r="P29" i="4"/>
  <c r="N30" i="4" s="1"/>
  <c r="Q29" i="4"/>
  <c r="M30" i="4"/>
  <c r="AC29" i="2" l="1"/>
  <c r="AH28" i="2"/>
  <c r="AF28" i="2"/>
  <c r="T29" i="2"/>
  <c r="R29" i="2"/>
  <c r="O30" i="2"/>
  <c r="M29" i="2"/>
  <c r="K29" i="2"/>
  <c r="H30" i="2"/>
  <c r="Y29" i="2"/>
  <c r="V30" i="2"/>
  <c r="AA29" i="2"/>
  <c r="AH29" i="3"/>
  <c r="AF29" i="3"/>
  <c r="AC30" i="3"/>
  <c r="O29" i="3"/>
  <c r="T28" i="3"/>
  <c r="R28" i="3"/>
  <c r="K30" i="3"/>
  <c r="H31" i="3"/>
  <c r="M30" i="3"/>
  <c r="F28" i="3"/>
  <c r="D28" i="3"/>
  <c r="A29" i="3"/>
  <c r="Z33" i="4"/>
  <c r="AB32" i="4"/>
  <c r="AC32" i="4"/>
  <c r="Y33" i="4"/>
  <c r="V29" i="4"/>
  <c r="T30" i="4" s="1"/>
  <c r="W29" i="4"/>
  <c r="S30" i="4"/>
  <c r="Q30" i="4"/>
  <c r="M31" i="4"/>
  <c r="P30" i="4"/>
  <c r="N31" i="4" s="1"/>
  <c r="AH29" i="2" l="1"/>
  <c r="AC30" i="2"/>
  <c r="AF29" i="2"/>
  <c r="V31" i="2"/>
  <c r="Y30" i="2"/>
  <c r="AA30" i="2"/>
  <c r="M30" i="2"/>
  <c r="K30" i="2"/>
  <c r="H31" i="2"/>
  <c r="T30" i="2"/>
  <c r="R30" i="2"/>
  <c r="O31" i="2"/>
  <c r="AH30" i="3"/>
  <c r="AF30" i="3"/>
  <c r="AC31" i="3"/>
  <c r="H32" i="3"/>
  <c r="M31" i="3"/>
  <c r="K31" i="3"/>
  <c r="F29" i="3"/>
  <c r="D29" i="3"/>
  <c r="A30" i="3"/>
  <c r="O30" i="3"/>
  <c r="T29" i="3"/>
  <c r="R29" i="3"/>
  <c r="Y34" i="4"/>
  <c r="AB33" i="4"/>
  <c r="Z34" i="4" s="1"/>
  <c r="AC33" i="4"/>
  <c r="W30" i="4"/>
  <c r="S31" i="4"/>
  <c r="V30" i="4"/>
  <c r="T31" i="4" s="1"/>
  <c r="M32" i="4"/>
  <c r="P31" i="4"/>
  <c r="N32" i="4" s="1"/>
  <c r="Q31" i="4"/>
  <c r="R31" i="2" l="1"/>
  <c r="O32" i="2"/>
  <c r="T31" i="2"/>
  <c r="V32" i="2"/>
  <c r="AA31" i="2"/>
  <c r="Y31" i="2"/>
  <c r="AH30" i="2"/>
  <c r="AF30" i="2"/>
  <c r="AC31" i="2"/>
  <c r="M31" i="2"/>
  <c r="K31" i="2"/>
  <c r="AH31" i="3"/>
  <c r="AF31" i="3"/>
  <c r="AC32" i="3"/>
  <c r="T30" i="3"/>
  <c r="R30" i="3"/>
  <c r="O31" i="3"/>
  <c r="F30" i="3"/>
  <c r="D30" i="3"/>
  <c r="A31" i="3"/>
  <c r="H33" i="3"/>
  <c r="M32" i="3"/>
  <c r="K32" i="3"/>
  <c r="AB34" i="4"/>
  <c r="Z35" i="4" s="1"/>
  <c r="AC34" i="4"/>
  <c r="Y35" i="4"/>
  <c r="S32" i="4"/>
  <c r="V31" i="4"/>
  <c r="T32" i="4" s="1"/>
  <c r="W31" i="4"/>
  <c r="P32" i="4"/>
  <c r="N33" i="4" s="1"/>
  <c r="Q32" i="4"/>
  <c r="M33" i="4"/>
  <c r="Y32" i="2" l="1"/>
  <c r="V33" i="2"/>
  <c r="AA32" i="2"/>
  <c r="O33" i="2"/>
  <c r="T32" i="2"/>
  <c r="R32" i="2"/>
  <c r="AC32" i="2"/>
  <c r="AH31" i="2"/>
  <c r="AF31" i="2"/>
  <c r="O32" i="3"/>
  <c r="T31" i="3"/>
  <c r="R31" i="3"/>
  <c r="AC33" i="3"/>
  <c r="AH32" i="3"/>
  <c r="AF32" i="3"/>
  <c r="H34" i="3"/>
  <c r="M33" i="3"/>
  <c r="K33" i="3"/>
  <c r="F31" i="3"/>
  <c r="D31" i="3"/>
  <c r="A32" i="3"/>
  <c r="AB35" i="4"/>
  <c r="Z36" i="4" s="1"/>
  <c r="AC35" i="4"/>
  <c r="Y36" i="4"/>
  <c r="V32" i="4"/>
  <c r="T33" i="4" s="1"/>
  <c r="W32" i="4"/>
  <c r="S33" i="4"/>
  <c r="M34" i="4"/>
  <c r="P33" i="4"/>
  <c r="N34" i="4" s="1"/>
  <c r="Q33" i="4"/>
  <c r="O34" i="2" l="1"/>
  <c r="T33" i="2"/>
  <c r="R33" i="2"/>
  <c r="V34" i="2"/>
  <c r="AA33" i="2"/>
  <c r="Y33" i="2"/>
  <c r="AC33" i="2"/>
  <c r="AH32" i="2"/>
  <c r="AF32" i="2"/>
  <c r="AF33" i="3"/>
  <c r="AH33" i="3"/>
  <c r="AC34" i="3"/>
  <c r="O33" i="3"/>
  <c r="T32" i="3"/>
  <c r="R32" i="3"/>
  <c r="H35" i="3"/>
  <c r="M34" i="3"/>
  <c r="K34" i="3"/>
  <c r="Y37" i="4"/>
  <c r="AB36" i="4"/>
  <c r="Z37" i="4" s="1"/>
  <c r="AC36" i="4"/>
  <c r="S34" i="4"/>
  <c r="V33" i="4"/>
  <c r="T34" i="4" s="1"/>
  <c r="W33" i="4"/>
  <c r="P34" i="4"/>
  <c r="N35" i="4" s="1"/>
  <c r="Q34" i="4"/>
  <c r="M35" i="4"/>
  <c r="AC34" i="2" l="1"/>
  <c r="AH33" i="2"/>
  <c r="AF33" i="2"/>
  <c r="O35" i="2"/>
  <c r="T34" i="2"/>
  <c r="R34" i="2"/>
  <c r="Y34" i="2"/>
  <c r="AA34" i="2"/>
  <c r="V35" i="2"/>
  <c r="M35" i="3"/>
  <c r="H36" i="3"/>
  <c r="K35" i="3"/>
  <c r="AC35" i="3"/>
  <c r="AH34" i="3"/>
  <c r="AF34" i="3"/>
  <c r="O34" i="3"/>
  <c r="T33" i="3"/>
  <c r="R33" i="3"/>
  <c r="AB37" i="4"/>
  <c r="Z38" i="4" s="1"/>
  <c r="AC37" i="4"/>
  <c r="Y38" i="4"/>
  <c r="V34" i="4"/>
  <c r="T35" i="4" s="1"/>
  <c r="W34" i="4"/>
  <c r="S35" i="4"/>
  <c r="P35" i="4"/>
  <c r="N36" i="4" s="1"/>
  <c r="Q35" i="4"/>
  <c r="M36" i="4"/>
  <c r="AA35" i="2" l="1"/>
  <c r="Y35" i="2"/>
  <c r="V36" i="2"/>
  <c r="AC35" i="2"/>
  <c r="AH34" i="2"/>
  <c r="AF34" i="2"/>
  <c r="T35" i="2"/>
  <c r="R35" i="2"/>
  <c r="O36" i="2"/>
  <c r="H37" i="3"/>
  <c r="K36" i="3"/>
  <c r="M36" i="3"/>
  <c r="O35" i="3"/>
  <c r="T34" i="3"/>
  <c r="R34" i="3"/>
  <c r="AH35" i="3"/>
  <c r="AF35" i="3"/>
  <c r="AC36" i="3"/>
  <c r="AC38" i="4"/>
  <c r="Y39" i="4"/>
  <c r="AB38" i="4"/>
  <c r="Z39" i="4" s="1"/>
  <c r="V35" i="4"/>
  <c r="T36" i="4" s="1"/>
  <c r="W35" i="4"/>
  <c r="S36" i="4"/>
  <c r="Q36" i="4"/>
  <c r="M37" i="4"/>
  <c r="P36" i="4"/>
  <c r="N37" i="4" s="1"/>
  <c r="O37" i="2" l="1"/>
  <c r="T36" i="2"/>
  <c r="R36" i="2"/>
  <c r="V37" i="2"/>
  <c r="AA36" i="2"/>
  <c r="Y36" i="2"/>
  <c r="AH35" i="2"/>
  <c r="AF35" i="2"/>
  <c r="AC36" i="2"/>
  <c r="K37" i="3"/>
  <c r="M37" i="3"/>
  <c r="H38" i="3"/>
  <c r="O36" i="3"/>
  <c r="T35" i="3"/>
  <c r="R35" i="3"/>
  <c r="AC37" i="3"/>
  <c r="AH36" i="3"/>
  <c r="AF36" i="3"/>
  <c r="Y40" i="4"/>
  <c r="AB39" i="4"/>
  <c r="Z40" i="4" s="1"/>
  <c r="AC39" i="4"/>
  <c r="V36" i="4"/>
  <c r="T37" i="4" s="1"/>
  <c r="W36" i="4"/>
  <c r="S37" i="4"/>
  <c r="P37" i="4"/>
  <c r="N38" i="4" s="1"/>
  <c r="Q37" i="4"/>
  <c r="M38" i="4"/>
  <c r="R37" i="2" l="1"/>
  <c r="O38" i="2"/>
  <c r="T37" i="2"/>
  <c r="V38" i="2"/>
  <c r="AA37" i="2"/>
  <c r="Y37" i="2"/>
  <c r="AH36" i="2"/>
  <c r="AF36" i="2"/>
  <c r="AC37" i="2"/>
  <c r="AC38" i="3"/>
  <c r="AH37" i="3"/>
  <c r="AF37" i="3"/>
  <c r="R36" i="3"/>
  <c r="O37" i="3"/>
  <c r="T36" i="3"/>
  <c r="H39" i="3"/>
  <c r="M38" i="3"/>
  <c r="K38" i="3"/>
  <c r="AB40" i="4"/>
  <c r="AC40" i="4"/>
  <c r="V37" i="4"/>
  <c r="T38" i="4" s="1"/>
  <c r="W37" i="4"/>
  <c r="S38" i="4"/>
  <c r="Q38" i="4"/>
  <c r="M39" i="4"/>
  <c r="P38" i="4"/>
  <c r="N39" i="4" s="1"/>
  <c r="AF37" i="2" l="1"/>
  <c r="AC38" i="2"/>
  <c r="AH37" i="2"/>
  <c r="O39" i="2"/>
  <c r="T38" i="2"/>
  <c r="R38" i="2"/>
  <c r="AA38" i="2"/>
  <c r="Y38" i="2"/>
  <c r="V39" i="2"/>
  <c r="K39" i="3"/>
  <c r="M39" i="3"/>
  <c r="H40" i="3"/>
  <c r="O38" i="3"/>
  <c r="T37" i="3"/>
  <c r="R37" i="3"/>
  <c r="AC39" i="3"/>
  <c r="AH38" i="3"/>
  <c r="AF38" i="3"/>
  <c r="W38" i="4"/>
  <c r="S39" i="4"/>
  <c r="V38" i="4"/>
  <c r="T39" i="4" s="1"/>
  <c r="P39" i="4"/>
  <c r="N40" i="4" s="1"/>
  <c r="M40" i="4"/>
  <c r="Q39" i="4"/>
  <c r="AC39" i="2" l="1"/>
  <c r="AH38" i="2"/>
  <c r="AF38" i="2"/>
  <c r="R39" i="2"/>
  <c r="T39" i="2"/>
  <c r="O40" i="2"/>
  <c r="AA39" i="2"/>
  <c r="Y39" i="2"/>
  <c r="V40" i="2"/>
  <c r="H41" i="3"/>
  <c r="M40" i="3"/>
  <c r="K40" i="3"/>
  <c r="R38" i="3"/>
  <c r="O39" i="3"/>
  <c r="T38" i="3"/>
  <c r="AC40" i="3"/>
  <c r="AH39" i="3"/>
  <c r="AF39" i="3"/>
  <c r="S40" i="4"/>
  <c r="V39" i="4"/>
  <c r="T40" i="4" s="1"/>
  <c r="W39" i="4"/>
  <c r="Q40" i="4"/>
  <c r="P40" i="4"/>
  <c r="N41" i="4" s="1"/>
  <c r="M41" i="4"/>
  <c r="V41" i="2" l="1"/>
  <c r="AA40" i="2"/>
  <c r="Y40" i="2"/>
  <c r="O41" i="2"/>
  <c r="T40" i="2"/>
  <c r="R40" i="2"/>
  <c r="AF39" i="2"/>
  <c r="AC40" i="2"/>
  <c r="AH39" i="2"/>
  <c r="O40" i="3"/>
  <c r="T39" i="3"/>
  <c r="R39" i="3"/>
  <c r="H42" i="3"/>
  <c r="K41" i="3"/>
  <c r="M41" i="3"/>
  <c r="AC41" i="3"/>
  <c r="AH40" i="3"/>
  <c r="AF40" i="3"/>
  <c r="V40" i="4"/>
  <c r="T41" i="4" s="1"/>
  <c r="W40" i="4"/>
  <c r="S41" i="4"/>
  <c r="M42" i="4"/>
  <c r="P41" i="4"/>
  <c r="N42" i="4" s="1"/>
  <c r="Q41" i="4"/>
  <c r="V42" i="2" l="1"/>
  <c r="Y41" i="2"/>
  <c r="AA41" i="2"/>
  <c r="R41" i="2"/>
  <c r="T41" i="2"/>
  <c r="AH40" i="2"/>
  <c r="AF40" i="2"/>
  <c r="AC41" i="2"/>
  <c r="R40" i="3"/>
  <c r="O41" i="3"/>
  <c r="T40" i="3"/>
  <c r="H43" i="3"/>
  <c r="M42" i="3"/>
  <c r="K42" i="3"/>
  <c r="AH41" i="3"/>
  <c r="AF41" i="3"/>
  <c r="AC42" i="3"/>
  <c r="S42" i="4"/>
  <c r="V41" i="4"/>
  <c r="T42" i="4" s="1"/>
  <c r="W41" i="4"/>
  <c r="P42" i="4"/>
  <c r="N43" i="4" s="1"/>
  <c r="Q42" i="4"/>
  <c r="M43" i="4"/>
  <c r="AF41" i="2" l="1"/>
  <c r="AC42" i="2"/>
  <c r="AH41" i="2"/>
  <c r="AA42" i="2"/>
  <c r="V43" i="2"/>
  <c r="Y42" i="2"/>
  <c r="T41" i="3"/>
  <c r="R41" i="3"/>
  <c r="O42" i="3"/>
  <c r="AF42" i="3"/>
  <c r="AC43" i="3"/>
  <c r="AH42" i="3"/>
  <c r="H44" i="3"/>
  <c r="K43" i="3"/>
  <c r="M43" i="3"/>
  <c r="V42" i="4"/>
  <c r="T43" i="4" s="1"/>
  <c r="W42" i="4"/>
  <c r="S43" i="4"/>
  <c r="P43" i="4"/>
  <c r="N44" i="4" s="1"/>
  <c r="M44" i="4"/>
  <c r="Q43" i="4"/>
  <c r="Y43" i="2" l="1"/>
  <c r="V44" i="2"/>
  <c r="AA43" i="2"/>
  <c r="AH42" i="2"/>
  <c r="AC43" i="2"/>
  <c r="AF42" i="2"/>
  <c r="AH43" i="3"/>
  <c r="AF43" i="3"/>
  <c r="AC44" i="3"/>
  <c r="T42" i="3"/>
  <c r="R42" i="3"/>
  <c r="O43" i="3"/>
  <c r="V43" i="4"/>
  <c r="T44" i="4" s="1"/>
  <c r="W43" i="4"/>
  <c r="S44" i="4"/>
  <c r="Q44" i="4"/>
  <c r="M45" i="4"/>
  <c r="P44" i="4"/>
  <c r="N45" i="4" s="1"/>
  <c r="AF43" i="2" l="1"/>
  <c r="AH43" i="2"/>
  <c r="AC44" i="2"/>
  <c r="V45" i="2"/>
  <c r="AA44" i="2"/>
  <c r="Y44" i="2"/>
  <c r="AH44" i="3"/>
  <c r="AF44" i="3"/>
  <c r="AC45" i="3"/>
  <c r="O44" i="3"/>
  <c r="T43" i="3"/>
  <c r="R43" i="3"/>
  <c r="W44" i="4"/>
  <c r="V44" i="4"/>
  <c r="T45" i="4" s="1"/>
  <c r="S45" i="4"/>
  <c r="P45" i="4"/>
  <c r="N46" i="4" s="1"/>
  <c r="Q45" i="4"/>
  <c r="M46" i="4"/>
  <c r="AC45" i="2" l="1"/>
  <c r="AH44" i="2"/>
  <c r="AF44" i="2"/>
  <c r="Y45" i="2"/>
  <c r="V46" i="2"/>
  <c r="AA45" i="2"/>
  <c r="O45" i="3"/>
  <c r="T44" i="3"/>
  <c r="R44" i="3"/>
  <c r="AH45" i="3"/>
  <c r="AF45" i="3"/>
  <c r="AC46" i="3"/>
  <c r="V45" i="4"/>
  <c r="T46" i="4" s="1"/>
  <c r="W45" i="4"/>
  <c r="S46" i="4"/>
  <c r="Q46" i="4"/>
  <c r="M47" i="4"/>
  <c r="P46" i="4"/>
  <c r="N47" i="4" s="1"/>
  <c r="AH45" i="2" l="1"/>
  <c r="AC46" i="2"/>
  <c r="AF45" i="2"/>
  <c r="AA46" i="2"/>
  <c r="V47" i="2"/>
  <c r="Y46" i="2"/>
  <c r="O46" i="3"/>
  <c r="T45" i="3"/>
  <c r="R45" i="3"/>
  <c r="AC47" i="3"/>
  <c r="AH46" i="3"/>
  <c r="AF46" i="3"/>
  <c r="W46" i="4"/>
  <c r="S47" i="4"/>
  <c r="V46" i="4"/>
  <c r="T47" i="4" s="1"/>
  <c r="M48" i="4"/>
  <c r="P47" i="4"/>
  <c r="N48" i="4" s="1"/>
  <c r="Q47" i="4"/>
  <c r="AH46" i="2" l="1"/>
  <c r="AF46" i="2"/>
  <c r="AC47" i="2"/>
  <c r="AA47" i="2"/>
  <c r="V48" i="2"/>
  <c r="Y47" i="2"/>
  <c r="O47" i="3"/>
  <c r="R46" i="3"/>
  <c r="T46" i="3"/>
  <c r="AC48" i="3"/>
  <c r="AH47" i="3"/>
  <c r="AF47" i="3"/>
  <c r="V47" i="4"/>
  <c r="T48" i="4" s="1"/>
  <c r="S48" i="4"/>
  <c r="W47" i="4"/>
  <c r="Q48" i="4"/>
  <c r="P48" i="4"/>
  <c r="N49" i="4" s="1"/>
  <c r="M49" i="4"/>
  <c r="AC48" i="2" l="1"/>
  <c r="AH47" i="2"/>
  <c r="AF47" i="2"/>
  <c r="Y48" i="2"/>
  <c r="AA48" i="2"/>
  <c r="V49" i="2"/>
  <c r="R47" i="3"/>
  <c r="O48" i="3"/>
  <c r="T47" i="3"/>
  <c r="AC49" i="3"/>
  <c r="AH48" i="3"/>
  <c r="AF48" i="3"/>
  <c r="V48" i="4"/>
  <c r="T49" i="4" s="1"/>
  <c r="W48" i="4"/>
  <c r="S49" i="4"/>
  <c r="M50" i="4"/>
  <c r="P49" i="4"/>
  <c r="N50" i="4" s="1"/>
  <c r="Q49" i="4"/>
  <c r="AF48" i="2" l="1"/>
  <c r="AC49" i="2"/>
  <c r="AH48" i="2"/>
  <c r="V50" i="2"/>
  <c r="AA49" i="2"/>
  <c r="Y49" i="2"/>
  <c r="T48" i="3"/>
  <c r="R48" i="3"/>
  <c r="O49" i="3"/>
  <c r="AC50" i="3"/>
  <c r="AF49" i="3"/>
  <c r="AH49" i="3"/>
  <c r="S50" i="4"/>
  <c r="V49" i="4"/>
  <c r="T50" i="4" s="1"/>
  <c r="W49" i="4"/>
  <c r="N51" i="4"/>
  <c r="P50" i="4"/>
  <c r="Q50" i="4"/>
  <c r="M51" i="4"/>
  <c r="AH49" i="2" l="1"/>
  <c r="AC50" i="2"/>
  <c r="AF49" i="2"/>
  <c r="AA50" i="2"/>
  <c r="Y50" i="2"/>
  <c r="V51" i="2"/>
  <c r="T49" i="3"/>
  <c r="R49" i="3"/>
  <c r="O50" i="3"/>
  <c r="AF50" i="3"/>
  <c r="AC51" i="3"/>
  <c r="AH50" i="3"/>
  <c r="V50" i="4"/>
  <c r="T51" i="4" s="1"/>
  <c r="W50" i="4"/>
  <c r="S51" i="4"/>
  <c r="P51" i="4"/>
  <c r="N52" i="4" s="1"/>
  <c r="M52" i="4"/>
  <c r="Q51" i="4"/>
  <c r="AA51" i="2" l="1"/>
  <c r="AF50" i="2"/>
  <c r="AH50" i="2"/>
  <c r="AC51" i="2"/>
  <c r="T50" i="3"/>
  <c r="R50" i="3"/>
  <c r="O51" i="3"/>
  <c r="AH51" i="3"/>
  <c r="AF51" i="3"/>
  <c r="AC52" i="3"/>
  <c r="V51" i="4"/>
  <c r="T52" i="4" s="1"/>
  <c r="W51" i="4"/>
  <c r="S52" i="4"/>
  <c r="M53" i="4"/>
  <c r="Q52" i="4"/>
  <c r="P52" i="4"/>
  <c r="N53" i="4" s="1"/>
  <c r="AC52" i="2" l="1"/>
  <c r="AH51" i="2"/>
  <c r="AF51" i="2"/>
  <c r="AH52" i="3"/>
  <c r="AF52" i="3"/>
  <c r="AC53" i="3"/>
  <c r="O52" i="3"/>
  <c r="T51" i="3"/>
  <c r="R51" i="3"/>
  <c r="W52" i="4"/>
  <c r="V52" i="4"/>
  <c r="T53" i="4" s="1"/>
  <c r="S53" i="4"/>
  <c r="P53" i="4"/>
  <c r="N54" i="4" s="1"/>
  <c r="M54" i="4"/>
  <c r="Q53" i="4"/>
  <c r="AC53" i="2" l="1"/>
  <c r="AH52" i="2"/>
  <c r="AF52" i="2"/>
  <c r="O53" i="3"/>
  <c r="T52" i="3"/>
  <c r="R52" i="3"/>
  <c r="AH53" i="3"/>
  <c r="AF53" i="3"/>
  <c r="AC54" i="3"/>
  <c r="V53" i="4"/>
  <c r="T54" i="4" s="1"/>
  <c r="W53" i="4"/>
  <c r="S54" i="4"/>
  <c r="Q54" i="4"/>
  <c r="M55" i="4"/>
  <c r="P54" i="4"/>
  <c r="N55" i="4" s="1"/>
  <c r="AH53" i="2" l="1"/>
  <c r="AC54" i="2"/>
  <c r="AF53" i="2"/>
  <c r="AC55" i="3"/>
  <c r="AH54" i="3"/>
  <c r="AF54" i="3"/>
  <c r="O54" i="3"/>
  <c r="T53" i="3"/>
  <c r="R53" i="3"/>
  <c r="W54" i="4"/>
  <c r="S55" i="4"/>
  <c r="V54" i="4"/>
  <c r="T55" i="4" s="1"/>
  <c r="M56" i="4"/>
  <c r="P55" i="4"/>
  <c r="N56" i="4" s="1"/>
  <c r="Q55" i="4"/>
  <c r="AC55" i="2" l="1"/>
  <c r="AH54" i="2"/>
  <c r="AF54" i="2"/>
  <c r="O55" i="3"/>
  <c r="R54" i="3"/>
  <c r="T54" i="3"/>
  <c r="AC56" i="3"/>
  <c r="AH55" i="3"/>
  <c r="AF55" i="3"/>
  <c r="S56" i="4"/>
  <c r="V55" i="4"/>
  <c r="T56" i="4" s="1"/>
  <c r="W55" i="4"/>
  <c r="Q56" i="4"/>
  <c r="P56" i="4"/>
  <c r="N57" i="4" s="1"/>
  <c r="M57" i="4"/>
  <c r="AF55" i="2" l="1"/>
  <c r="AC56" i="2"/>
  <c r="AH55" i="2"/>
  <c r="AC57" i="3"/>
  <c r="AH56" i="3"/>
  <c r="AF56" i="3"/>
  <c r="R55" i="3"/>
  <c r="O56" i="3"/>
  <c r="T55" i="3"/>
  <c r="V56" i="4"/>
  <c r="T57" i="4" s="1"/>
  <c r="W56" i="4"/>
  <c r="S57" i="4"/>
  <c r="N58" i="4"/>
  <c r="M58" i="4"/>
  <c r="Q57" i="4"/>
  <c r="P57" i="4"/>
  <c r="AH56" i="2" l="1"/>
  <c r="AF56" i="2"/>
  <c r="AC57" i="2"/>
  <c r="AC58" i="3"/>
  <c r="AF57" i="3"/>
  <c r="AH57" i="3"/>
  <c r="T56" i="3"/>
  <c r="R56" i="3"/>
  <c r="O57" i="3"/>
  <c r="S58" i="4"/>
  <c r="V57" i="4"/>
  <c r="T58" i="4" s="1"/>
  <c r="W57" i="4"/>
  <c r="Q58" i="4"/>
  <c r="P58" i="4"/>
  <c r="N59" i="4" s="1"/>
  <c r="M59" i="4"/>
  <c r="AH57" i="2" l="1"/>
  <c r="AC58" i="2"/>
  <c r="AF57" i="2"/>
  <c r="T57" i="3"/>
  <c r="R57" i="3"/>
  <c r="O58" i="3"/>
  <c r="AF58" i="3"/>
  <c r="AC59" i="3"/>
  <c r="AH58" i="3"/>
  <c r="V58" i="4"/>
  <c r="T59" i="4" s="1"/>
  <c r="W58" i="4"/>
  <c r="S59" i="4"/>
  <c r="P59" i="4"/>
  <c r="N60" i="4" s="1"/>
  <c r="M60" i="4"/>
  <c r="Q59" i="4"/>
  <c r="AF58" i="2" l="1"/>
  <c r="AC59" i="2"/>
  <c r="AH58" i="2"/>
  <c r="T58" i="3"/>
  <c r="R58" i="3"/>
  <c r="O59" i="3"/>
  <c r="AH59" i="3"/>
  <c r="AF59" i="3"/>
  <c r="AC60" i="3"/>
  <c r="V59" i="4"/>
  <c r="T60" i="4" s="1"/>
  <c r="W59" i="4"/>
  <c r="S60" i="4"/>
  <c r="Q60" i="4"/>
  <c r="M61" i="4"/>
  <c r="P60" i="4"/>
  <c r="N61" i="4" s="1"/>
  <c r="AC60" i="2" l="1"/>
  <c r="AH59" i="2"/>
  <c r="AF59" i="2"/>
  <c r="AH60" i="3"/>
  <c r="AF60" i="3"/>
  <c r="AC61" i="3"/>
  <c r="O60" i="3"/>
  <c r="T59" i="3"/>
  <c r="R59" i="3"/>
  <c r="W60" i="4"/>
  <c r="V60" i="4"/>
  <c r="T61" i="4" s="1"/>
  <c r="S61" i="4"/>
  <c r="P61" i="4"/>
  <c r="N62" i="4" s="1"/>
  <c r="M62" i="4"/>
  <c r="Q61" i="4"/>
  <c r="AC61" i="2" l="1"/>
  <c r="AH60" i="2"/>
  <c r="AF60" i="2"/>
  <c r="AH61" i="3"/>
  <c r="AF61" i="3"/>
  <c r="AC62" i="3"/>
  <c r="O61" i="3"/>
  <c r="T60" i="3"/>
  <c r="R60" i="3"/>
  <c r="V61" i="4"/>
  <c r="T62" i="4" s="1"/>
  <c r="W61" i="4"/>
  <c r="S62" i="4"/>
  <c r="Q62" i="4"/>
  <c r="M63" i="4"/>
  <c r="P62" i="4"/>
  <c r="N63" i="4" s="1"/>
  <c r="AH61" i="2" l="1"/>
  <c r="AF61" i="2"/>
  <c r="AC62" i="2"/>
  <c r="AC63" i="3"/>
  <c r="AH62" i="3"/>
  <c r="AF62" i="3"/>
  <c r="T61" i="3"/>
  <c r="R61" i="3"/>
  <c r="W62" i="4"/>
  <c r="S63" i="4"/>
  <c r="V62" i="4"/>
  <c r="T63" i="4" s="1"/>
  <c r="P63" i="4"/>
  <c r="N64" i="4" s="1"/>
  <c r="Q63" i="4"/>
  <c r="M64" i="4"/>
  <c r="AC63" i="2" l="1"/>
  <c r="AH62" i="2"/>
  <c r="AF62" i="2"/>
  <c r="AC64" i="3"/>
  <c r="AH63" i="3"/>
  <c r="AF63" i="3"/>
  <c r="V63" i="4"/>
  <c r="T64" i="4" s="1"/>
  <c r="W63" i="4"/>
  <c r="S64" i="4"/>
  <c r="Q64" i="4"/>
  <c r="P64" i="4"/>
  <c r="N65" i="4" s="1"/>
  <c r="M65" i="4"/>
  <c r="AF63" i="2" l="1"/>
  <c r="AC64" i="2"/>
  <c r="AH63" i="2"/>
  <c r="AC65" i="3"/>
  <c r="AH64" i="3"/>
  <c r="AF64" i="3"/>
  <c r="V64" i="4"/>
  <c r="T65" i="4" s="1"/>
  <c r="W64" i="4"/>
  <c r="S65" i="4"/>
  <c r="M66" i="4"/>
  <c r="Q65" i="4"/>
  <c r="P65" i="4"/>
  <c r="N66" i="4" s="1"/>
  <c r="AH64" i="2" l="1"/>
  <c r="AF64" i="2"/>
  <c r="AC65" i="2"/>
  <c r="AC66" i="3"/>
  <c r="AF65" i="3"/>
  <c r="AH65" i="3"/>
  <c r="S66" i="4"/>
  <c r="V65" i="4"/>
  <c r="T66" i="4" s="1"/>
  <c r="W65" i="4"/>
  <c r="Q66" i="4"/>
  <c r="P66" i="4"/>
  <c r="N67" i="4" s="1"/>
  <c r="M67" i="4"/>
  <c r="AH65" i="2" l="1"/>
  <c r="AF65" i="2"/>
  <c r="AC66" i="2"/>
  <c r="AF66" i="3"/>
  <c r="AC67" i="3"/>
  <c r="AH66" i="3"/>
  <c r="V66" i="4"/>
  <c r="T67" i="4" s="1"/>
  <c r="W66" i="4"/>
  <c r="S67" i="4"/>
  <c r="P67" i="4"/>
  <c r="N68" i="4" s="1"/>
  <c r="M68" i="4"/>
  <c r="Q67" i="4"/>
  <c r="AF66" i="2" l="1"/>
  <c r="AH66" i="2"/>
  <c r="AC67" i="2"/>
  <c r="AH67" i="3"/>
  <c r="AF67" i="3"/>
  <c r="V67" i="4"/>
  <c r="T68" i="4" s="1"/>
  <c r="W67" i="4"/>
  <c r="S68" i="4"/>
  <c r="Q68" i="4"/>
  <c r="P68" i="4"/>
  <c r="N69" i="4" s="1"/>
  <c r="M69" i="4"/>
  <c r="AC68" i="2" l="1"/>
  <c r="AH67" i="2"/>
  <c r="AF67" i="2"/>
  <c r="V68" i="4"/>
  <c r="T69" i="4" s="1"/>
  <c r="W68" i="4"/>
  <c r="S69" i="4"/>
  <c r="P69" i="4"/>
  <c r="N70" i="4" s="1"/>
  <c r="Q69" i="4"/>
  <c r="M70" i="4"/>
  <c r="AF68" i="2" l="1"/>
  <c r="AC69" i="2"/>
  <c r="AH68" i="2"/>
  <c r="V69" i="4"/>
  <c r="T70" i="4" s="1"/>
  <c r="W69" i="4"/>
  <c r="S70" i="4"/>
  <c r="Q70" i="4"/>
  <c r="M71" i="4"/>
  <c r="P70" i="4"/>
  <c r="N71" i="4" s="1"/>
  <c r="AH69" i="2" l="1"/>
  <c r="AF69" i="2"/>
  <c r="AC70" i="2"/>
  <c r="W70" i="4"/>
  <c r="S71" i="4"/>
  <c r="V70" i="4"/>
  <c r="T71" i="4" s="1"/>
  <c r="Q71" i="4"/>
  <c r="P71" i="4"/>
  <c r="N72" i="4" s="1"/>
  <c r="M72" i="4"/>
  <c r="AH70" i="2" l="1"/>
  <c r="AF70" i="2"/>
  <c r="AC71" i="2"/>
  <c r="S72" i="4"/>
  <c r="V71" i="4"/>
  <c r="T72" i="4" s="1"/>
  <c r="W71" i="4"/>
  <c r="Q72" i="4"/>
  <c r="P72" i="4"/>
  <c r="N73" i="4" s="1"/>
  <c r="M73" i="4"/>
  <c r="AH71" i="2" l="1"/>
  <c r="AC72" i="2"/>
  <c r="AF71" i="2"/>
  <c r="V72" i="4"/>
  <c r="T73" i="4" s="1"/>
  <c r="W72" i="4"/>
  <c r="S73" i="4"/>
  <c r="M74" i="4"/>
  <c r="P73" i="4"/>
  <c r="N74" i="4" s="1"/>
  <c r="Q73" i="4"/>
  <c r="AF72" i="2" l="1"/>
  <c r="AC73" i="2"/>
  <c r="AH72" i="2"/>
  <c r="S74" i="4"/>
  <c r="V73" i="4"/>
  <c r="T74" i="4" s="1"/>
  <c r="W73" i="4"/>
  <c r="Q74" i="4"/>
  <c r="M75" i="4"/>
  <c r="P74" i="4"/>
  <c r="N75" i="4" s="1"/>
  <c r="AH73" i="2" l="1"/>
  <c r="AC74" i="2"/>
  <c r="AF73" i="2"/>
  <c r="V74" i="4"/>
  <c r="W74" i="4"/>
  <c r="P75" i="4"/>
  <c r="N76" i="4" s="1"/>
  <c r="M76" i="4"/>
  <c r="Q75" i="4"/>
  <c r="AH74" i="2" l="1"/>
  <c r="AF74" i="2"/>
  <c r="AC75" i="2"/>
  <c r="P76" i="4"/>
  <c r="N77" i="4" s="1"/>
  <c r="Q76" i="4"/>
  <c r="M77" i="4"/>
  <c r="AH75" i="2" l="1"/>
  <c r="AF75" i="2"/>
  <c r="P77" i="4"/>
  <c r="N78" i="4" s="1"/>
  <c r="M78" i="4"/>
  <c r="Q77" i="4"/>
  <c r="Q78" i="4" l="1"/>
  <c r="M79" i="4"/>
  <c r="P78" i="4"/>
  <c r="N79" i="4" s="1"/>
  <c r="Q79" i="4" l="1"/>
  <c r="P79" i="4"/>
</calcChain>
</file>

<file path=xl/sharedStrings.xml><?xml version="1.0" encoding="utf-8"?>
<sst xmlns="http://schemas.openxmlformats.org/spreadsheetml/2006/main" count="192" uniqueCount="27">
  <si>
    <t>Loan</t>
  </si>
  <si>
    <t>Balance</t>
  </si>
  <si>
    <t>APR</t>
  </si>
  <si>
    <t>Term (months)</t>
  </si>
  <si>
    <t>Minimum Payment</t>
  </si>
  <si>
    <t>Equipment</t>
  </si>
  <si>
    <t>Vehicle</t>
  </si>
  <si>
    <t>SBA</t>
  </si>
  <si>
    <t>LOC</t>
  </si>
  <si>
    <t>Credit Card</t>
  </si>
  <si>
    <t>Extra Monthly Payment</t>
  </si>
  <si>
    <t>Name:</t>
  </si>
  <si>
    <t>Starting Balance</t>
  </si>
  <si>
    <t>Term</t>
  </si>
  <si>
    <t>Period</t>
  </si>
  <si>
    <t>Principle</t>
  </si>
  <si>
    <t>Payment</t>
  </si>
  <si>
    <t>Interest</t>
  </si>
  <si>
    <t>CC</t>
  </si>
  <si>
    <t>Additional</t>
  </si>
  <si>
    <t>Baseline</t>
  </si>
  <si>
    <t>Additional Payments</t>
  </si>
  <si>
    <t>Terms</t>
  </si>
  <si>
    <t>Name</t>
  </si>
  <si>
    <t>Total Debt Payments</t>
  </si>
  <si>
    <t>Easy Wins</t>
  </si>
  <si>
    <t>Interest First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</si>
</sst>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1" fontId="0" fillId="0" borderId="0" xfId="0" applyNumberFormat="1"/>
    <xf numFmtId="9" fontId="0" fillId="0" borderId="0" xfId="2" applyFont="1"/>
    <xf numFmtId="164" fontId="0" fillId="0" borderId="0" xfId="2" applyNumberFormat="1" applyFont="1"/>
    <xf numFmtId="10" fontId="0" fillId="0" borderId="0" xfId="2" applyNumberFormat="1" applyFont="1"/>
    <xf numFmtId="8" fontId="0" fillId="0" borderId="0" xfId="0" applyNumberFormat="1"/>
    <xf numFmtId="44" fontId="0" fillId="0" borderId="0" xfId="1" applyFont="1"/>
    <xf numFmtId="44" fontId="0" fillId="0" borderId="0" xfId="0" applyNumberForma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B213E-5354-425C-A768-AB9AC1A40EC4}">
  <dimension ref="A1:H6"/>
  <sheetViews>
    <sheetView workbookViewId="0">
      <selection activeCell="G3" sqref="G3:H3"/>
    </sheetView>
  </sheetViews>
  <sheetFormatPr defaultRowHeight="15" x14ac:dyDescent="0.25"/>
  <cols>
    <col min="1" max="1" width="19.7109375" bestFit="1" customWidth="1"/>
    <col min="2" max="2" width="12.5703125" bestFit="1" customWidth="1"/>
    <col min="5" max="5" width="12.5703125" bestFit="1" customWidth="1"/>
    <col min="8" max="8" width="12.5703125" bestFit="1" customWidth="1"/>
  </cols>
  <sheetData>
    <row r="1" spans="1:8" x14ac:dyDescent="0.25">
      <c r="A1" t="s">
        <v>23</v>
      </c>
      <c r="B1" t="s">
        <v>20</v>
      </c>
      <c r="D1" t="s">
        <v>23</v>
      </c>
      <c r="E1" t="s">
        <v>25</v>
      </c>
      <c r="G1" t="s">
        <v>23</v>
      </c>
      <c r="H1" t="s">
        <v>26</v>
      </c>
    </row>
    <row r="2" spans="1:8" x14ac:dyDescent="0.25">
      <c r="A2" t="s">
        <v>15</v>
      </c>
      <c r="B2" s="6">
        <f>SUM(Baseline!D8:D31,Baseline!J8:J67,Baseline!P8:P127,Baseline!V8:V74,Baseline!AB8:AB40)</f>
        <v>-335000.00000000017</v>
      </c>
      <c r="D2" t="s">
        <v>15</v>
      </c>
      <c r="E2" s="6">
        <f>SUM('Easy Wins Amortization'!D8:D27,'Easy Wins Amortization'!K8:K31,'Easy Wins Amortization'!R8:R41,'Easy Wins Amortization'!Y8:Y51,'Easy Wins Amortization'!AF8:AF75)</f>
        <v>-170918.52198981238</v>
      </c>
      <c r="G2" t="s">
        <v>15</v>
      </c>
      <c r="H2" s="6">
        <f>SUM('Interest First Amortization'!D8:D32,'Interest First Amortization'!K8:K56,'Interest First Amortization'!R8:R88,'Interest First Amortization'!Y8:Y31,'Interest First Amortization'!AF8:AF67)</f>
        <v>-222785.07382284012</v>
      </c>
    </row>
    <row r="3" spans="1:8" x14ac:dyDescent="0.25">
      <c r="A3" t="s">
        <v>17</v>
      </c>
      <c r="B3" s="6">
        <f>SUM(Baseline!E8:E31,Baseline!K8:K67,Baseline!Q8:Q127,Baseline!W8:W74,Baseline!AC8:AC40)</f>
        <v>-163626.60606066292</v>
      </c>
      <c r="D3" t="s">
        <v>17</v>
      </c>
      <c r="E3" s="6">
        <f>SUM('Easy Wins Amortization'!F8:F27,'Easy Wins Amortization'!M8:M31,'Easy Wins Amortization'!T8:T41,'Easy Wins Amortization'!AA8:AA51,'Easy Wins Amortization'!AH8:AH75)</f>
        <v>-130204.52112417492</v>
      </c>
      <c r="G3" t="s">
        <v>17</v>
      </c>
      <c r="H3" s="6">
        <f>SUM('Interest First Amortization'!F8:F31,'Interest First Amortization'!M8:M56,'Interest First Amortization'!T8:T88,'Interest First Amortization'!AA8:AA31,'Interest First Amortization'!AH8:AH67)</f>
        <v>-144632.94117099722</v>
      </c>
    </row>
    <row r="4" spans="1:8" x14ac:dyDescent="0.25">
      <c r="A4" t="s">
        <v>24</v>
      </c>
      <c r="B4" s="6">
        <f>B2+B3</f>
        <v>-498626.60606066312</v>
      </c>
      <c r="D4" t="s">
        <v>24</v>
      </c>
      <c r="E4" s="6">
        <f>E2+E3</f>
        <v>-301123.04311398731</v>
      </c>
      <c r="G4" t="s">
        <v>24</v>
      </c>
      <c r="H4" s="6">
        <f>H2+H3</f>
        <v>-367418.01499383734</v>
      </c>
    </row>
    <row r="5" spans="1:8" x14ac:dyDescent="0.25">
      <c r="A5" t="s">
        <v>21</v>
      </c>
      <c r="B5">
        <v>0</v>
      </c>
      <c r="D5" t="s">
        <v>21</v>
      </c>
      <c r="E5" s="6">
        <f>SUM('Easy Wins Amortization'!E8:E27,'Easy Wins Amortization'!L8:L31,'Easy Wins Amortization'!S8:S41,'Easy Wins Amortization'!Z8:Z51,'Easy Wins Amortization'!AG8:AG75)</f>
        <v>-164081.46999999997</v>
      </c>
      <c r="G5" t="s">
        <v>21</v>
      </c>
      <c r="H5" s="6">
        <f>SUM('Interest First Amortization'!E8:E32,'Interest First Amortization'!L8:L55,'Interest First Amortization'!S8:S88,'Interest First Amortization'!Z8:Z1048576,'Interest First Amortization'!AG8:AG1048576,)</f>
        <v>-112287.24999999999</v>
      </c>
    </row>
    <row r="6" spans="1:8" x14ac:dyDescent="0.25">
      <c r="A6" t="s">
        <v>22</v>
      </c>
      <c r="B6">
        <f>COUNT(Baseline!A8:A31,Baseline!G8:G67,Baseline!M8:M127,Baseline!S8:S74,Baseline!Y8:Y40)</f>
        <v>304</v>
      </c>
      <c r="D6" t="s">
        <v>22</v>
      </c>
      <c r="E6">
        <f>COUNT('Easy Wins Amortization'!A8:A27,'Easy Wins Amortization'!H8:H31,'Easy Wins Amortization'!O8:O41,'Easy Wins Amortization'!V8:V51,Baseline!Y8:Y40)</f>
        <v>155</v>
      </c>
      <c r="G6" t="s">
        <v>22</v>
      </c>
      <c r="H6">
        <f>COUNT(Baseline!G8:G31,Baseline!M8:M67,Baseline!S8:S127,Baseline!Y8:Y74,Baseline!AE8:AE40)</f>
        <v>184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workbookViewId="0">
      <selection activeCell="A2" sqref="A2:E6"/>
    </sheetView>
  </sheetViews>
  <sheetFormatPr defaultRowHeight="15" x14ac:dyDescent="0.25"/>
  <cols>
    <col min="1" max="1" width="37.140625" bestFit="1" customWidth="1"/>
    <col min="2" max="2" width="12.5703125" bestFit="1" customWidth="1"/>
    <col min="3" max="3" width="4.5703125" bestFit="1" customWidth="1"/>
    <col min="4" max="4" width="14.28515625" bestFit="1" customWidth="1"/>
    <col min="5" max="5" width="18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s="7">
        <v>25000</v>
      </c>
      <c r="C2" s="3">
        <v>9.5000000000000001E-2</v>
      </c>
      <c r="D2">
        <v>24</v>
      </c>
      <c r="E2" s="7">
        <f>ROUND((0.095/12*25000)/(1-(1+0.095/12)^(-24)),2)</f>
        <v>1147.8599999999999</v>
      </c>
    </row>
    <row r="3" spans="1:5" x14ac:dyDescent="0.25">
      <c r="A3" t="s">
        <v>6</v>
      </c>
      <c r="B3" s="7">
        <v>42000</v>
      </c>
      <c r="C3" s="3">
        <v>7.2499999999999995E-2</v>
      </c>
      <c r="D3">
        <v>60</v>
      </c>
      <c r="E3" s="7">
        <f>ROUND((0.0725/12*42000)/(1-(1+0.0725/12)^(-60)),2)</f>
        <v>836.61</v>
      </c>
    </row>
    <row r="4" spans="1:5" x14ac:dyDescent="0.25">
      <c r="A4" t="s">
        <v>7</v>
      </c>
      <c r="B4" s="7">
        <v>185000</v>
      </c>
      <c r="C4" s="3">
        <v>0.105</v>
      </c>
      <c r="D4">
        <v>120</v>
      </c>
      <c r="E4" s="7">
        <f>ROUND((0.105/12*185000)/(1-(1+0.105/12)^(-120)),2)</f>
        <v>2496.3000000000002</v>
      </c>
    </row>
    <row r="5" spans="1:5" x14ac:dyDescent="0.25">
      <c r="A5" t="s">
        <v>8</v>
      </c>
      <c r="B5" s="7">
        <v>65000</v>
      </c>
      <c r="C5" s="3">
        <v>0.12</v>
      </c>
      <c r="D5" s="2">
        <f>B5/E5</f>
        <v>66.666666666666671</v>
      </c>
      <c r="E5" s="7">
        <v>975</v>
      </c>
    </row>
    <row r="6" spans="1:5" x14ac:dyDescent="0.25">
      <c r="A6" t="s">
        <v>9</v>
      </c>
      <c r="B6" s="7">
        <v>18000</v>
      </c>
      <c r="C6" s="3">
        <v>0.22989999999999999</v>
      </c>
      <c r="D6" s="2">
        <f>B6/E6</f>
        <v>33.333333333333336</v>
      </c>
      <c r="E6" s="7">
        <v>540</v>
      </c>
    </row>
    <row r="7" spans="1:5" x14ac:dyDescent="0.25">
      <c r="A7" t="s">
        <v>10</v>
      </c>
      <c r="B7" s="7">
        <v>250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23943-FAB9-4085-AAA9-4D293FA89498}">
  <dimension ref="A1:AI131"/>
  <sheetViews>
    <sheetView workbookViewId="0">
      <selection activeCell="A8" sqref="A8"/>
    </sheetView>
  </sheetViews>
  <sheetFormatPr defaultRowHeight="15" x14ac:dyDescent="0.25"/>
  <cols>
    <col min="1" max="1" width="15.28515625" bestFit="1" customWidth="1"/>
    <col min="2" max="2" width="11.5703125" bestFit="1" customWidth="1"/>
    <col min="3" max="4" width="10.5703125" bestFit="1" customWidth="1"/>
    <col min="5" max="5" width="9" bestFit="1" customWidth="1"/>
    <col min="7" max="7" width="15.28515625" bestFit="1" customWidth="1"/>
    <col min="8" max="8" width="11.5703125" bestFit="1" customWidth="1"/>
    <col min="9" max="10" width="8.85546875" bestFit="1" customWidth="1"/>
    <col min="11" max="11" width="9" bestFit="1" customWidth="1"/>
    <col min="13" max="13" width="15.28515625" bestFit="1" customWidth="1"/>
    <col min="14" max="14" width="12.5703125" bestFit="1" customWidth="1"/>
    <col min="15" max="15" width="10.5703125" bestFit="1" customWidth="1"/>
    <col min="16" max="16" width="9" bestFit="1" customWidth="1"/>
    <col min="17" max="17" width="10.5703125" bestFit="1" customWidth="1"/>
    <col min="19" max="19" width="15.28515625" bestFit="1" customWidth="1"/>
    <col min="20" max="20" width="11.5703125" bestFit="1" customWidth="1"/>
    <col min="21" max="21" width="10.5703125" bestFit="1" customWidth="1"/>
    <col min="22" max="23" width="9" bestFit="1" customWidth="1"/>
    <col min="25" max="25" width="15.28515625" bestFit="1" customWidth="1"/>
    <col min="26" max="26" width="11.5703125" bestFit="1" customWidth="1"/>
    <col min="27" max="28" width="8.85546875" bestFit="1" customWidth="1"/>
    <col min="29" max="29" width="9" bestFit="1" customWidth="1"/>
    <col min="31" max="31" width="15.28515625" bestFit="1" customWidth="1"/>
    <col min="32" max="32" width="10.7109375" bestFit="1" customWidth="1"/>
    <col min="33" max="34" width="8.85546875" bestFit="1" customWidth="1"/>
    <col min="35" max="35" width="8" bestFit="1" customWidth="1"/>
    <col min="37" max="37" width="15.28515625" bestFit="1" customWidth="1"/>
    <col min="38" max="38" width="10.7109375" bestFit="1" customWidth="1"/>
    <col min="39" max="40" width="8.85546875" bestFit="1" customWidth="1"/>
    <col min="41" max="41" width="8" bestFit="1" customWidth="1"/>
  </cols>
  <sheetData>
    <row r="1" spans="1:35" x14ac:dyDescent="0.25">
      <c r="A1" t="s">
        <v>11</v>
      </c>
      <c r="B1" t="s">
        <v>5</v>
      </c>
      <c r="G1" t="s">
        <v>11</v>
      </c>
      <c r="H1" t="s">
        <v>6</v>
      </c>
      <c r="M1" t="s">
        <v>11</v>
      </c>
      <c r="N1" t="s">
        <v>7</v>
      </c>
      <c r="S1" t="s">
        <v>11</v>
      </c>
      <c r="T1" t="s">
        <v>8</v>
      </c>
      <c r="Y1" t="s">
        <v>11</v>
      </c>
      <c r="Z1" t="s">
        <v>18</v>
      </c>
    </row>
    <row r="2" spans="1:35" x14ac:dyDescent="0.25">
      <c r="A2" t="s">
        <v>12</v>
      </c>
      <c r="B2">
        <v>25000</v>
      </c>
      <c r="G2" t="s">
        <v>12</v>
      </c>
      <c r="H2">
        <v>42000</v>
      </c>
      <c r="M2" t="s">
        <v>12</v>
      </c>
      <c r="N2">
        <v>185000</v>
      </c>
      <c r="S2" t="s">
        <v>12</v>
      </c>
      <c r="T2">
        <v>65000</v>
      </c>
      <c r="Y2" t="s">
        <v>12</v>
      </c>
      <c r="Z2">
        <v>18000</v>
      </c>
    </row>
    <row r="3" spans="1:35" x14ac:dyDescent="0.25">
      <c r="A3" t="s">
        <v>13</v>
      </c>
      <c r="B3">
        <v>24</v>
      </c>
      <c r="G3" t="s">
        <v>13</v>
      </c>
      <c r="H3">
        <v>60</v>
      </c>
      <c r="M3" t="s">
        <v>13</v>
      </c>
      <c r="N3">
        <v>120</v>
      </c>
      <c r="S3" t="s">
        <v>13</v>
      </c>
      <c r="T3">
        <v>67</v>
      </c>
      <c r="Y3" t="s">
        <v>13</v>
      </c>
      <c r="Z3">
        <v>33</v>
      </c>
    </row>
    <row r="4" spans="1:35" x14ac:dyDescent="0.25">
      <c r="A4" t="s">
        <v>2</v>
      </c>
      <c r="B4" s="4">
        <v>9.5000000000000001E-2</v>
      </c>
      <c r="G4" t="s">
        <v>2</v>
      </c>
      <c r="H4" s="5">
        <v>7.2499999999999995E-2</v>
      </c>
      <c r="M4" t="s">
        <v>2</v>
      </c>
      <c r="N4" s="5">
        <v>0.11</v>
      </c>
      <c r="S4" t="s">
        <v>2</v>
      </c>
      <c r="T4" s="5">
        <v>0.125</v>
      </c>
      <c r="Y4" t="s">
        <v>2</v>
      </c>
      <c r="Z4" s="5">
        <v>0.22989999999999999</v>
      </c>
    </row>
    <row r="7" spans="1:35" x14ac:dyDescent="0.25">
      <c r="A7" t="s">
        <v>14</v>
      </c>
      <c r="B7" t="s">
        <v>1</v>
      </c>
      <c r="C7" t="s">
        <v>16</v>
      </c>
      <c r="D7" t="s">
        <v>15</v>
      </c>
      <c r="E7" t="s">
        <v>17</v>
      </c>
      <c r="G7" t="s">
        <v>14</v>
      </c>
      <c r="H7" t="s">
        <v>1</v>
      </c>
      <c r="I7" t="s">
        <v>16</v>
      </c>
      <c r="J7" t="s">
        <v>15</v>
      </c>
      <c r="K7" t="s">
        <v>17</v>
      </c>
      <c r="M7" t="s">
        <v>14</v>
      </c>
      <c r="N7" t="s">
        <v>1</v>
      </c>
      <c r="O7" t="s">
        <v>16</v>
      </c>
      <c r="P7" t="s">
        <v>15</v>
      </c>
      <c r="Q7" t="s">
        <v>17</v>
      </c>
      <c r="S7" t="s">
        <v>14</v>
      </c>
      <c r="T7" t="s">
        <v>1</v>
      </c>
      <c r="U7" t="s">
        <v>16</v>
      </c>
      <c r="V7" t="s">
        <v>15</v>
      </c>
      <c r="W7" t="s">
        <v>17</v>
      </c>
      <c r="Y7" t="s">
        <v>14</v>
      </c>
      <c r="Z7" t="s">
        <v>1</v>
      </c>
      <c r="AA7" t="s">
        <v>16</v>
      </c>
      <c r="AB7" t="s">
        <v>15</v>
      </c>
      <c r="AC7" t="s">
        <v>17</v>
      </c>
    </row>
    <row r="8" spans="1:35" x14ac:dyDescent="0.25">
      <c r="A8">
        <v>1</v>
      </c>
      <c r="B8" s="7">
        <f>B2</f>
        <v>25000</v>
      </c>
      <c r="C8" s="6">
        <f>PMT(B$4/12,B$3,B$2)</f>
        <v>-1147.8623247231328</v>
      </c>
      <c r="D8" s="6">
        <f>PPMT(B$4/12,A8,B$3,B$2)</f>
        <v>-949.94565805646619</v>
      </c>
      <c r="E8" s="6">
        <f>IPMT(B$4/12,A8,B$3,B$2)</f>
        <v>-197.91666666666669</v>
      </c>
      <c r="G8">
        <v>1</v>
      </c>
      <c r="H8" s="7">
        <f>H2</f>
        <v>42000</v>
      </c>
      <c r="I8" s="6">
        <f>PMT(H$4/12,H$3,H$2)</f>
        <v>-836.61317681267496</v>
      </c>
      <c r="J8" s="6">
        <f>PPMT(H$4/12,G8,H$3,H$2)</f>
        <v>-582.86317681267496</v>
      </c>
      <c r="K8" s="6">
        <f>IPMT(H$4/12,G8,H$3,H$2)</f>
        <v>-253.75000000000003</v>
      </c>
      <c r="M8">
        <v>1</v>
      </c>
      <c r="N8" s="7">
        <f>N2</f>
        <v>185000</v>
      </c>
      <c r="O8" s="6">
        <f>PMT(N$4/12,N$3,N$2)</f>
        <v>-2548.3752089005661</v>
      </c>
      <c r="P8" s="6">
        <f>PPMT(N$4/12,M8,N$3,N$2)</f>
        <v>-852.54187556723275</v>
      </c>
      <c r="Q8" s="6">
        <f>IPMT(N$4/12,M8,N$3,N$2)</f>
        <v>-1695.8333333333333</v>
      </c>
      <c r="S8">
        <v>1</v>
      </c>
      <c r="T8" s="7">
        <f>T2</f>
        <v>65000</v>
      </c>
      <c r="U8" s="6">
        <f>PMT(T$4/12,T$3,T$2)</f>
        <v>-1352.5991681625476</v>
      </c>
      <c r="V8" s="6">
        <f>PPMT(T$4/12,S8,T$3,T$2)</f>
        <v>-675.51583482921433</v>
      </c>
      <c r="W8" s="6">
        <f>IPMT(T$4/12,S8,T$3,T$2)</f>
        <v>-677.08333333333326</v>
      </c>
      <c r="Y8">
        <v>1</v>
      </c>
      <c r="Z8" s="7">
        <f>Z2</f>
        <v>18000</v>
      </c>
      <c r="AA8" s="6">
        <f>PMT(Z$4/12,Z$3,Z$2)</f>
        <v>-740.96819162389568</v>
      </c>
      <c r="AB8" s="6">
        <f>PPMT(Z$4/12,Y8,Z$3,Z$2)</f>
        <v>-396.11819162389565</v>
      </c>
      <c r="AC8" s="6">
        <f>IPMT(Z$4/12,Y8,Z$3,Z$2)</f>
        <v>-344.84999999999997</v>
      </c>
      <c r="AF8" s="7"/>
      <c r="AG8" s="6"/>
      <c r="AH8" s="6"/>
      <c r="AI8" s="6"/>
    </row>
    <row r="9" spans="1:35" x14ac:dyDescent="0.25">
      <c r="A9">
        <f>A8+1</f>
        <v>2</v>
      </c>
      <c r="B9" s="6">
        <f>B8+D8</f>
        <v>24050.054341943534</v>
      </c>
      <c r="C9" s="6">
        <f>PMT(B$4/12,B$3,B$2)</f>
        <v>-1147.8623247231328</v>
      </c>
      <c r="D9" s="6">
        <f>PPMT(B$4/12,A9,B$3,B$2)</f>
        <v>-957.46606118274656</v>
      </c>
      <c r="E9" s="6">
        <f>IPMT(B$4/12,A9,B$3,B$2)</f>
        <v>-190.39626354038631</v>
      </c>
      <c r="G9">
        <f>G8+1</f>
        <v>2</v>
      </c>
      <c r="H9" s="6">
        <f>H8+J8</f>
        <v>41417.136823187328</v>
      </c>
      <c r="I9" s="6">
        <f>PMT(H$4/12,H$3,H$2)</f>
        <v>-836.61317681267496</v>
      </c>
      <c r="J9" s="6">
        <f>PPMT(H$4/12,G9,H$3,H$2)</f>
        <v>-586.38464183925157</v>
      </c>
      <c r="K9" s="6">
        <f>IPMT(H$4/12,G9,H$3,H$2)</f>
        <v>-250.22853497342342</v>
      </c>
      <c r="M9">
        <f>M8+1</f>
        <v>2</v>
      </c>
      <c r="N9" s="6">
        <f>N8+P8</f>
        <v>184147.45812443277</v>
      </c>
      <c r="O9" s="6">
        <f>PMT(N$4/12,N$3,N$2)</f>
        <v>-2548.3752089005661</v>
      </c>
      <c r="P9" s="6">
        <f>PPMT(N$4/12,M9,N$3,N$2)</f>
        <v>-860.35684275993231</v>
      </c>
      <c r="Q9" s="6">
        <f>IPMT(N$4/12,M9,N$3,N$2)</f>
        <v>-1688.0183661406336</v>
      </c>
      <c r="S9">
        <f>S8+1</f>
        <v>2</v>
      </c>
      <c r="T9" s="6">
        <f>T8+V8</f>
        <v>64324.484165170783</v>
      </c>
      <c r="U9" s="6">
        <f>PMT(T$4/12,T$3,T$2)</f>
        <v>-1352.5991681625476</v>
      </c>
      <c r="V9" s="6">
        <f>PPMT(T$4/12,S9,T$3,T$2)</f>
        <v>-682.55245810868519</v>
      </c>
      <c r="W9" s="6">
        <f>IPMT(T$4/12,S9,T$3,T$2)</f>
        <v>-670.0467100538624</v>
      </c>
      <c r="Y9">
        <f>Y8+1</f>
        <v>2</v>
      </c>
      <c r="Z9" s="6">
        <f>Z8+AB8</f>
        <v>17603.881808376103</v>
      </c>
      <c r="AA9" s="6">
        <f>PMT(Z$4/12,Z$3,Z$2)</f>
        <v>-740.96819162389568</v>
      </c>
      <c r="AB9" s="6">
        <f>PPMT(Z$4/12,Y9,Z$3,Z$2)</f>
        <v>-403.70715597842349</v>
      </c>
      <c r="AC9" s="6">
        <f>IPMT(Z$4/12,Y9,Z$3,Z$2)</f>
        <v>-337.26103564547208</v>
      </c>
      <c r="AF9" s="6"/>
      <c r="AG9" s="6"/>
      <c r="AH9" s="6"/>
      <c r="AI9" s="6"/>
    </row>
    <row r="10" spans="1:35" x14ac:dyDescent="0.25">
      <c r="A10">
        <f t="shared" ref="A10:A20" si="0">A9+1</f>
        <v>3</v>
      </c>
      <c r="B10" s="6">
        <f t="shared" ref="B10:B20" si="1">B9+D9</f>
        <v>23092.588280760789</v>
      </c>
      <c r="C10" s="6">
        <f t="shared" ref="C10:C31" si="2">PMT(B$4/12,B$3,B$2)</f>
        <v>-1147.8623247231328</v>
      </c>
      <c r="D10" s="6">
        <f t="shared" ref="D10:D20" si="3">PPMT(B$4/12,A10,B$3,B$2)</f>
        <v>-965.04600083377659</v>
      </c>
      <c r="E10" s="6">
        <f t="shared" ref="E10:E20" si="4">IPMT(B$4/12,A10,B$3,B$2)</f>
        <v>-182.81632388935623</v>
      </c>
      <c r="G10">
        <f t="shared" ref="G10:G15" si="5">G9+1</f>
        <v>3</v>
      </c>
      <c r="H10" s="6">
        <f t="shared" ref="H10:H15" si="6">H9+J9</f>
        <v>40830.752181348078</v>
      </c>
      <c r="I10" s="6">
        <f t="shared" ref="I10:I67" si="7">PMT(H$4/12,H$3,H$2)</f>
        <v>-836.61317681267496</v>
      </c>
      <c r="J10" s="6">
        <f t="shared" ref="J10:J15" si="8">PPMT(H$4/12,G10,H$3,H$2)</f>
        <v>-589.92738238369702</v>
      </c>
      <c r="K10" s="6">
        <f t="shared" ref="K10:K15" si="9">IPMT(H$4/12,G10,H$3,H$2)</f>
        <v>-246.68579442897791</v>
      </c>
      <c r="M10">
        <f t="shared" ref="M10:M73" si="10">M9+1</f>
        <v>3</v>
      </c>
      <c r="N10" s="6">
        <f t="shared" ref="N10:N73" si="11">N9+P9</f>
        <v>183287.10128167283</v>
      </c>
      <c r="O10" s="6">
        <f t="shared" ref="O10:O73" si="12">PMT(N$4/12,N$3,N$2)</f>
        <v>-2548.3752089005661</v>
      </c>
      <c r="P10" s="6">
        <f t="shared" ref="P10:P73" si="13">PPMT(N$4/12,M10,N$3,N$2)</f>
        <v>-868.24344715189852</v>
      </c>
      <c r="Q10" s="6">
        <f t="shared" ref="Q10:Q73" si="14">IPMT(N$4/12,M10,N$3,N$2)</f>
        <v>-1680.1317617486675</v>
      </c>
      <c r="S10">
        <f t="shared" ref="S10:S73" si="15">S9+1</f>
        <v>3</v>
      </c>
      <c r="T10" s="6">
        <f t="shared" ref="T10:T73" si="16">T9+V9</f>
        <v>63641.931707062096</v>
      </c>
      <c r="U10" s="6">
        <f t="shared" ref="U10:U73" si="17">PMT(T$4/12,T$3,T$2)</f>
        <v>-1352.5991681625476</v>
      </c>
      <c r="V10" s="6">
        <f t="shared" ref="V10:V73" si="18">PPMT(T$4/12,S10,T$3,T$2)</f>
        <v>-689.66237954731741</v>
      </c>
      <c r="W10" s="6">
        <f t="shared" ref="W10:W73" si="19">IPMT(T$4/12,S10,T$3,T$2)</f>
        <v>-662.93678861523017</v>
      </c>
      <c r="Y10">
        <f t="shared" ref="Y10:Y40" si="20">Y9+1</f>
        <v>3</v>
      </c>
      <c r="Z10" s="6">
        <f t="shared" ref="Z10:Z40" si="21">Z9+AB9</f>
        <v>17200.17465239768</v>
      </c>
      <c r="AA10" s="6">
        <f t="shared" ref="AA10:AA40" si="22">PMT(Z$4/12,Z$3,Z$2)</f>
        <v>-740.96819162389568</v>
      </c>
      <c r="AB10" s="6">
        <f t="shared" ref="AB10:AB40" si="23">PPMT(Z$4/12,Y10,Z$3,Z$2)</f>
        <v>-411.44151224171009</v>
      </c>
      <c r="AC10" s="6">
        <f t="shared" ref="AC10:AC40" si="24">IPMT(Z$4/12,Y10,Z$3,Z$2)</f>
        <v>-329.52667938218553</v>
      </c>
    </row>
    <row r="11" spans="1:35" x14ac:dyDescent="0.25">
      <c r="A11">
        <f t="shared" si="0"/>
        <v>4</v>
      </c>
      <c r="B11" s="6">
        <f t="shared" si="1"/>
        <v>22127.542279927013</v>
      </c>
      <c r="C11" s="6">
        <f t="shared" si="2"/>
        <v>-1147.8623247231328</v>
      </c>
      <c r="D11" s="6">
        <f t="shared" si="3"/>
        <v>-972.68594834037731</v>
      </c>
      <c r="E11" s="6">
        <f t="shared" si="4"/>
        <v>-175.17637638275551</v>
      </c>
      <c r="G11">
        <f t="shared" si="5"/>
        <v>4</v>
      </c>
      <c r="H11" s="6">
        <f t="shared" si="6"/>
        <v>40240.824798964379</v>
      </c>
      <c r="I11" s="6">
        <f t="shared" si="7"/>
        <v>-836.61317681267496</v>
      </c>
      <c r="J11" s="6">
        <f t="shared" si="8"/>
        <v>-593.49152698559851</v>
      </c>
      <c r="K11" s="6">
        <f t="shared" si="9"/>
        <v>-243.12164982707645</v>
      </c>
      <c r="M11">
        <f t="shared" si="10"/>
        <v>4</v>
      </c>
      <c r="N11" s="6">
        <f t="shared" si="11"/>
        <v>182418.85783452092</v>
      </c>
      <c r="O11" s="6">
        <f t="shared" si="12"/>
        <v>-2548.3752089005661</v>
      </c>
      <c r="P11" s="6">
        <f t="shared" si="13"/>
        <v>-876.20234541745742</v>
      </c>
      <c r="Q11" s="6">
        <f t="shared" si="14"/>
        <v>-1672.1728634831081</v>
      </c>
      <c r="S11">
        <f t="shared" si="15"/>
        <v>4</v>
      </c>
      <c r="T11" s="6">
        <f t="shared" si="16"/>
        <v>62952.269327514776</v>
      </c>
      <c r="U11" s="6">
        <f t="shared" si="17"/>
        <v>-1352.5991681625476</v>
      </c>
      <c r="V11" s="6">
        <f t="shared" si="18"/>
        <v>-696.84636266760185</v>
      </c>
      <c r="W11" s="6">
        <f t="shared" si="19"/>
        <v>-655.75280549494562</v>
      </c>
      <c r="Y11">
        <f t="shared" si="20"/>
        <v>4</v>
      </c>
      <c r="Z11" s="6">
        <f t="shared" si="21"/>
        <v>16788.733140155971</v>
      </c>
      <c r="AA11" s="6">
        <f t="shared" si="22"/>
        <v>-740.96819162389568</v>
      </c>
      <c r="AB11" s="6">
        <f t="shared" si="23"/>
        <v>-419.32404588040754</v>
      </c>
      <c r="AC11" s="6">
        <f t="shared" si="24"/>
        <v>-321.64414574348802</v>
      </c>
    </row>
    <row r="12" spans="1:35" x14ac:dyDescent="0.25">
      <c r="A12">
        <f t="shared" si="0"/>
        <v>5</v>
      </c>
      <c r="B12" s="6">
        <f t="shared" si="1"/>
        <v>21154.856331586634</v>
      </c>
      <c r="C12" s="6">
        <f t="shared" si="2"/>
        <v>-1147.8623247231328</v>
      </c>
      <c r="D12" s="6">
        <f t="shared" si="3"/>
        <v>-980.38637876473877</v>
      </c>
      <c r="E12" s="6">
        <f t="shared" si="4"/>
        <v>-167.47594595839419</v>
      </c>
      <c r="G12">
        <f t="shared" si="5"/>
        <v>5</v>
      </c>
      <c r="H12" s="6">
        <f t="shared" si="6"/>
        <v>39647.33327197878</v>
      </c>
      <c r="I12" s="6">
        <f t="shared" si="7"/>
        <v>-836.61317681267496</v>
      </c>
      <c r="J12" s="6">
        <f t="shared" si="8"/>
        <v>-597.07720496113654</v>
      </c>
      <c r="K12" s="6">
        <f t="shared" si="9"/>
        <v>-239.53597185153851</v>
      </c>
      <c r="M12">
        <f t="shared" si="10"/>
        <v>5</v>
      </c>
      <c r="N12" s="6">
        <f t="shared" si="11"/>
        <v>181542.65548910346</v>
      </c>
      <c r="O12" s="6">
        <f t="shared" si="12"/>
        <v>-2548.3752089005661</v>
      </c>
      <c r="P12" s="6">
        <f t="shared" si="13"/>
        <v>-884.23420025045084</v>
      </c>
      <c r="Q12" s="6">
        <f t="shared" si="14"/>
        <v>-1664.1410086501148</v>
      </c>
      <c r="S12">
        <f t="shared" si="15"/>
        <v>5</v>
      </c>
      <c r="T12" s="6">
        <f t="shared" si="16"/>
        <v>62255.422964847174</v>
      </c>
      <c r="U12" s="6">
        <f t="shared" si="17"/>
        <v>-1352.5991681625476</v>
      </c>
      <c r="V12" s="6">
        <f t="shared" si="18"/>
        <v>-704.10517894538953</v>
      </c>
      <c r="W12" s="6">
        <f t="shared" si="19"/>
        <v>-648.49398921715806</v>
      </c>
      <c r="Y12">
        <f t="shared" si="20"/>
        <v>5</v>
      </c>
      <c r="Z12" s="6">
        <f t="shared" si="21"/>
        <v>16369.409094275565</v>
      </c>
      <c r="AA12" s="6">
        <f t="shared" si="22"/>
        <v>-740.96819162389568</v>
      </c>
      <c r="AB12" s="6">
        <f t="shared" si="23"/>
        <v>-427.35759572606634</v>
      </c>
      <c r="AC12" s="6">
        <f t="shared" si="24"/>
        <v>-313.61059589782934</v>
      </c>
    </row>
    <row r="13" spans="1:35" x14ac:dyDescent="0.25">
      <c r="A13">
        <f t="shared" si="0"/>
        <v>6</v>
      </c>
      <c r="B13" s="6">
        <f t="shared" si="1"/>
        <v>20174.469952821895</v>
      </c>
      <c r="C13" s="6">
        <f t="shared" si="2"/>
        <v>-1147.8623247231328</v>
      </c>
      <c r="D13" s="6">
        <f t="shared" si="3"/>
        <v>-988.14777092995951</v>
      </c>
      <c r="E13" s="6">
        <f t="shared" si="4"/>
        <v>-159.71455379317331</v>
      </c>
      <c r="G13">
        <f t="shared" si="5"/>
        <v>6</v>
      </c>
      <c r="H13" s="6">
        <f t="shared" si="6"/>
        <v>39050.256067017646</v>
      </c>
      <c r="I13" s="6">
        <f t="shared" si="7"/>
        <v>-836.61317681267496</v>
      </c>
      <c r="J13" s="6">
        <f t="shared" si="8"/>
        <v>-600.68454640777668</v>
      </c>
      <c r="K13" s="6">
        <f t="shared" si="9"/>
        <v>-235.92863040489823</v>
      </c>
      <c r="M13">
        <f t="shared" si="10"/>
        <v>6</v>
      </c>
      <c r="N13" s="6">
        <f t="shared" si="11"/>
        <v>180658.42128885302</v>
      </c>
      <c r="O13" s="6">
        <f t="shared" si="12"/>
        <v>-2548.3752089005661</v>
      </c>
      <c r="P13" s="6">
        <f t="shared" si="13"/>
        <v>-892.33968041941341</v>
      </c>
      <c r="Q13" s="6">
        <f t="shared" si="14"/>
        <v>-1656.0355284811526</v>
      </c>
      <c r="S13">
        <f t="shared" si="15"/>
        <v>6</v>
      </c>
      <c r="T13" s="6">
        <f t="shared" si="16"/>
        <v>61551.317785901781</v>
      </c>
      <c r="U13" s="6">
        <f t="shared" si="17"/>
        <v>-1352.5991681625476</v>
      </c>
      <c r="V13" s="6">
        <f t="shared" si="18"/>
        <v>-711.43960789273729</v>
      </c>
      <c r="W13" s="6">
        <f t="shared" si="19"/>
        <v>-641.1595602698103</v>
      </c>
      <c r="Y13">
        <f t="shared" si="20"/>
        <v>6</v>
      </c>
      <c r="Z13" s="6">
        <f t="shared" si="21"/>
        <v>15942.051498549499</v>
      </c>
      <c r="AA13" s="6">
        <f t="shared" si="22"/>
        <v>-740.96819162389568</v>
      </c>
      <c r="AB13" s="6">
        <f t="shared" si="23"/>
        <v>-435.54505499751832</v>
      </c>
      <c r="AC13" s="6">
        <f t="shared" si="24"/>
        <v>-305.42313662637747</v>
      </c>
    </row>
    <row r="14" spans="1:35" x14ac:dyDescent="0.25">
      <c r="A14">
        <f t="shared" si="0"/>
        <v>7</v>
      </c>
      <c r="B14" s="6">
        <f t="shared" si="1"/>
        <v>19186.322181891937</v>
      </c>
      <c r="C14" s="6">
        <f t="shared" si="2"/>
        <v>-1147.8623247231328</v>
      </c>
      <c r="D14" s="6">
        <f t="shared" si="3"/>
        <v>-995.97060744982173</v>
      </c>
      <c r="E14" s="6">
        <f t="shared" si="4"/>
        <v>-151.89171727331114</v>
      </c>
      <c r="G14">
        <f t="shared" si="5"/>
        <v>7</v>
      </c>
      <c r="H14" s="6">
        <f t="shared" si="6"/>
        <v>38449.571520609868</v>
      </c>
      <c r="I14" s="6">
        <f t="shared" si="7"/>
        <v>-836.61317681267496</v>
      </c>
      <c r="J14" s="6">
        <f t="shared" si="8"/>
        <v>-604.31368220899037</v>
      </c>
      <c r="K14" s="6">
        <f t="shared" si="9"/>
        <v>-232.29949460368462</v>
      </c>
      <c r="M14">
        <f t="shared" si="10"/>
        <v>7</v>
      </c>
      <c r="N14" s="6">
        <f t="shared" si="11"/>
        <v>179766.0816084336</v>
      </c>
      <c r="O14" s="6">
        <f t="shared" si="12"/>
        <v>-2548.3752089005661</v>
      </c>
      <c r="P14" s="6">
        <f t="shared" si="13"/>
        <v>-900.51946082325799</v>
      </c>
      <c r="Q14" s="6">
        <f t="shared" si="14"/>
        <v>-1647.8557480773079</v>
      </c>
      <c r="S14">
        <f t="shared" si="15"/>
        <v>7</v>
      </c>
      <c r="T14" s="6">
        <f t="shared" si="16"/>
        <v>60839.878178009043</v>
      </c>
      <c r="U14" s="6">
        <f t="shared" si="17"/>
        <v>-1352.5991681625476</v>
      </c>
      <c r="V14" s="6">
        <f t="shared" si="18"/>
        <v>-718.85043714161998</v>
      </c>
      <c r="W14" s="6">
        <f t="shared" si="19"/>
        <v>-633.74873102092761</v>
      </c>
      <c r="Y14">
        <f t="shared" si="20"/>
        <v>7</v>
      </c>
      <c r="Z14" s="6">
        <f t="shared" si="21"/>
        <v>15506.506443551982</v>
      </c>
      <c r="AA14" s="6">
        <f t="shared" si="22"/>
        <v>-740.96819162389568</v>
      </c>
      <c r="AB14" s="6">
        <f t="shared" si="23"/>
        <v>-443.88937234284572</v>
      </c>
      <c r="AC14" s="6">
        <f t="shared" si="24"/>
        <v>-297.07881928104996</v>
      </c>
    </row>
    <row r="15" spans="1:35" x14ac:dyDescent="0.25">
      <c r="A15">
        <f t="shared" si="0"/>
        <v>8</v>
      </c>
      <c r="B15" s="6">
        <f t="shared" si="1"/>
        <v>18190.351574442117</v>
      </c>
      <c r="C15" s="6">
        <f t="shared" si="2"/>
        <v>-1147.8623247231328</v>
      </c>
      <c r="D15" s="6">
        <f t="shared" si="3"/>
        <v>-1003.8553747587996</v>
      </c>
      <c r="E15" s="6">
        <f t="shared" si="4"/>
        <v>-144.00694996433342</v>
      </c>
      <c r="G15">
        <f t="shared" si="5"/>
        <v>8</v>
      </c>
      <c r="H15" s="6">
        <f t="shared" si="6"/>
        <v>37845.257838400881</v>
      </c>
      <c r="I15" s="6">
        <f t="shared" si="7"/>
        <v>-836.61317681267496</v>
      </c>
      <c r="J15" s="6">
        <f t="shared" si="8"/>
        <v>-607.96474403900299</v>
      </c>
      <c r="K15" s="6">
        <f t="shared" si="9"/>
        <v>-228.64843277367194</v>
      </c>
      <c r="M15">
        <f t="shared" si="10"/>
        <v>8</v>
      </c>
      <c r="N15" s="6">
        <f t="shared" si="11"/>
        <v>178865.56214761033</v>
      </c>
      <c r="O15" s="6">
        <f t="shared" si="12"/>
        <v>-2548.3752089005661</v>
      </c>
      <c r="P15" s="6">
        <f t="shared" si="13"/>
        <v>-908.77422254747114</v>
      </c>
      <c r="Q15" s="6">
        <f t="shared" si="14"/>
        <v>-1639.6009863530946</v>
      </c>
      <c r="S15">
        <f t="shared" si="15"/>
        <v>8</v>
      </c>
      <c r="T15" s="6">
        <f t="shared" si="16"/>
        <v>60121.027740867423</v>
      </c>
      <c r="U15" s="6">
        <f t="shared" si="17"/>
        <v>-1352.5991681625476</v>
      </c>
      <c r="V15" s="6">
        <f t="shared" si="18"/>
        <v>-726.33846252851174</v>
      </c>
      <c r="W15" s="6">
        <f t="shared" si="19"/>
        <v>-626.26070563403573</v>
      </c>
      <c r="Y15">
        <f t="shared" si="20"/>
        <v>8</v>
      </c>
      <c r="Z15" s="6">
        <f t="shared" si="21"/>
        <v>15062.617071209135</v>
      </c>
      <c r="AA15" s="6">
        <f t="shared" si="22"/>
        <v>-740.96819162389568</v>
      </c>
      <c r="AB15" s="6">
        <f t="shared" si="23"/>
        <v>-452.39355290131402</v>
      </c>
      <c r="AC15" s="6">
        <f t="shared" si="24"/>
        <v>-288.5746387225816</v>
      </c>
    </row>
    <row r="16" spans="1:35" x14ac:dyDescent="0.25">
      <c r="A16">
        <f t="shared" si="0"/>
        <v>9</v>
      </c>
      <c r="B16" s="6">
        <f t="shared" si="1"/>
        <v>17186.496199683315</v>
      </c>
      <c r="C16" s="6">
        <f t="shared" si="2"/>
        <v>-1147.8623247231328</v>
      </c>
      <c r="D16" s="6">
        <f t="shared" si="3"/>
        <v>-1011.8025631423068</v>
      </c>
      <c r="E16" s="6">
        <f t="shared" si="4"/>
        <v>-136.05976158082623</v>
      </c>
      <c r="G16">
        <f t="shared" ref="G16:G31" si="25">G15+1</f>
        <v>9</v>
      </c>
      <c r="H16" s="6">
        <f t="shared" ref="H16:H31" si="26">H15+J15</f>
        <v>37237.293094361878</v>
      </c>
      <c r="I16" s="6">
        <f t="shared" si="7"/>
        <v>-836.61317681267496</v>
      </c>
      <c r="J16" s="6">
        <f t="shared" ref="J16:J31" si="27">PPMT(H$4/12,G16,H$3,H$2)</f>
        <v>-611.63786436757198</v>
      </c>
      <c r="K16" s="6">
        <f t="shared" ref="K16:K31" si="28">IPMT(H$4/12,G16,H$3,H$2)</f>
        <v>-224.97531244510296</v>
      </c>
      <c r="M16">
        <f t="shared" si="10"/>
        <v>9</v>
      </c>
      <c r="N16" s="6">
        <f t="shared" si="11"/>
        <v>177956.78792506285</v>
      </c>
      <c r="O16" s="6">
        <f t="shared" si="12"/>
        <v>-2548.3752089005661</v>
      </c>
      <c r="P16" s="6">
        <f t="shared" si="13"/>
        <v>-917.10465292082313</v>
      </c>
      <c r="Q16" s="6">
        <f t="shared" si="14"/>
        <v>-1631.270555979743</v>
      </c>
      <c r="S16">
        <f t="shared" si="15"/>
        <v>9</v>
      </c>
      <c r="T16" s="6">
        <f t="shared" si="16"/>
        <v>59394.689278338912</v>
      </c>
      <c r="U16" s="6">
        <f t="shared" si="17"/>
        <v>-1352.5991681625476</v>
      </c>
      <c r="V16" s="6">
        <f t="shared" si="18"/>
        <v>-733.90448817985043</v>
      </c>
      <c r="W16" s="6">
        <f t="shared" si="19"/>
        <v>-618.69467998269693</v>
      </c>
      <c r="Y16">
        <f t="shared" si="20"/>
        <v>9</v>
      </c>
      <c r="Z16" s="6">
        <f t="shared" si="21"/>
        <v>14610.223518307821</v>
      </c>
      <c r="AA16" s="6">
        <f t="shared" si="22"/>
        <v>-740.96819162389568</v>
      </c>
      <c r="AB16" s="6">
        <f t="shared" si="23"/>
        <v>-461.06065938564836</v>
      </c>
      <c r="AC16" s="6">
        <f t="shared" si="24"/>
        <v>-279.90753223824726</v>
      </c>
    </row>
    <row r="17" spans="1:29" x14ac:dyDescent="0.25">
      <c r="A17">
        <f t="shared" si="0"/>
        <v>10</v>
      </c>
      <c r="B17" s="6">
        <f t="shared" si="1"/>
        <v>16174.693636541009</v>
      </c>
      <c r="C17" s="6">
        <f t="shared" si="2"/>
        <v>-1147.8623247231328</v>
      </c>
      <c r="D17" s="6">
        <f t="shared" si="3"/>
        <v>-1019.8126667671833</v>
      </c>
      <c r="E17" s="6">
        <f t="shared" si="4"/>
        <v>-128.04965795594961</v>
      </c>
      <c r="G17">
        <f t="shared" si="25"/>
        <v>10</v>
      </c>
      <c r="H17" s="6">
        <f t="shared" si="26"/>
        <v>36625.655229994307</v>
      </c>
      <c r="I17" s="6">
        <f t="shared" si="7"/>
        <v>-836.61317681267496</v>
      </c>
      <c r="J17" s="6">
        <f t="shared" si="27"/>
        <v>-615.33317646479281</v>
      </c>
      <c r="K17" s="6">
        <f t="shared" si="28"/>
        <v>-221.28000034788226</v>
      </c>
      <c r="M17">
        <f t="shared" si="10"/>
        <v>10</v>
      </c>
      <c r="N17" s="6">
        <f t="shared" si="11"/>
        <v>177039.68327214202</v>
      </c>
      <c r="O17" s="6">
        <f t="shared" si="12"/>
        <v>-2548.3752089005661</v>
      </c>
      <c r="P17" s="6">
        <f t="shared" si="13"/>
        <v>-925.51144557259727</v>
      </c>
      <c r="Q17" s="6">
        <f t="shared" si="14"/>
        <v>-1622.8637633279689</v>
      </c>
      <c r="S17">
        <f t="shared" si="15"/>
        <v>10</v>
      </c>
      <c r="T17" s="6">
        <f t="shared" si="16"/>
        <v>58660.784790159065</v>
      </c>
      <c r="U17" s="6">
        <f t="shared" si="17"/>
        <v>-1352.5991681625476</v>
      </c>
      <c r="V17" s="6">
        <f t="shared" si="18"/>
        <v>-741.54932659839062</v>
      </c>
      <c r="W17" s="6">
        <f t="shared" si="19"/>
        <v>-611.04984156415708</v>
      </c>
      <c r="Y17">
        <f t="shared" si="20"/>
        <v>10</v>
      </c>
      <c r="Z17" s="6">
        <f t="shared" si="21"/>
        <v>14149.162858922173</v>
      </c>
      <c r="AA17" s="6">
        <f t="shared" si="22"/>
        <v>-740.96819162389568</v>
      </c>
      <c r="AB17" s="6">
        <f t="shared" si="23"/>
        <v>-469.89381318504513</v>
      </c>
      <c r="AC17" s="6">
        <f t="shared" si="24"/>
        <v>-271.0743784388506</v>
      </c>
    </row>
    <row r="18" spans="1:29" x14ac:dyDescent="0.25">
      <c r="A18">
        <f t="shared" si="0"/>
        <v>11</v>
      </c>
      <c r="B18" s="6">
        <f t="shared" si="1"/>
        <v>15154.880969773825</v>
      </c>
      <c r="C18" s="6">
        <f t="shared" si="2"/>
        <v>-1147.8623247231328</v>
      </c>
      <c r="D18" s="6">
        <f t="shared" si="3"/>
        <v>-1027.8861837124234</v>
      </c>
      <c r="E18" s="6">
        <f t="shared" si="4"/>
        <v>-119.97614101070943</v>
      </c>
      <c r="G18">
        <f t="shared" si="25"/>
        <v>11</v>
      </c>
      <c r="H18" s="6">
        <f t="shared" si="26"/>
        <v>36010.322053529511</v>
      </c>
      <c r="I18" s="6">
        <f t="shared" si="7"/>
        <v>-836.61317681267496</v>
      </c>
      <c r="J18" s="6">
        <f t="shared" si="27"/>
        <v>-619.05081440593415</v>
      </c>
      <c r="K18" s="6">
        <f t="shared" si="28"/>
        <v>-217.56236240674079</v>
      </c>
      <c r="M18">
        <f t="shared" si="10"/>
        <v>11</v>
      </c>
      <c r="N18" s="6">
        <f t="shared" si="11"/>
        <v>176114.17182656942</v>
      </c>
      <c r="O18" s="6">
        <f t="shared" si="12"/>
        <v>-2548.3752089005661</v>
      </c>
      <c r="P18" s="6">
        <f t="shared" si="13"/>
        <v>-933.99530049034604</v>
      </c>
      <c r="Q18" s="6">
        <f t="shared" si="14"/>
        <v>-1614.3799084102197</v>
      </c>
      <c r="S18">
        <f t="shared" si="15"/>
        <v>11</v>
      </c>
      <c r="T18" s="6">
        <f t="shared" si="16"/>
        <v>57919.235463560675</v>
      </c>
      <c r="U18" s="6">
        <f t="shared" si="17"/>
        <v>-1352.5991681625476</v>
      </c>
      <c r="V18" s="6">
        <f t="shared" si="18"/>
        <v>-749.2737987504571</v>
      </c>
      <c r="W18" s="6">
        <f t="shared" si="19"/>
        <v>-603.32536941209025</v>
      </c>
      <c r="Y18">
        <f t="shared" si="20"/>
        <v>11</v>
      </c>
      <c r="Z18" s="6">
        <f t="shared" si="21"/>
        <v>13679.269045737128</v>
      </c>
      <c r="AA18" s="6">
        <f t="shared" si="22"/>
        <v>-740.96819162389568</v>
      </c>
      <c r="AB18" s="6">
        <f t="shared" si="23"/>
        <v>-478.89619548931523</v>
      </c>
      <c r="AC18" s="6">
        <f t="shared" si="24"/>
        <v>-262.07199613458039</v>
      </c>
    </row>
    <row r="19" spans="1:29" x14ac:dyDescent="0.25">
      <c r="A19">
        <f t="shared" si="0"/>
        <v>12</v>
      </c>
      <c r="B19" s="6">
        <f t="shared" si="1"/>
        <v>14126.994786061401</v>
      </c>
      <c r="C19" s="6">
        <f t="shared" si="2"/>
        <v>-1147.8623247231328</v>
      </c>
      <c r="D19" s="6">
        <f t="shared" si="3"/>
        <v>-1036.0236160001468</v>
      </c>
      <c r="E19" s="6">
        <f t="shared" si="4"/>
        <v>-111.83870872298608</v>
      </c>
      <c r="G19">
        <f t="shared" si="25"/>
        <v>12</v>
      </c>
      <c r="H19" s="6">
        <f t="shared" si="26"/>
        <v>35391.271239123576</v>
      </c>
      <c r="I19" s="6">
        <f t="shared" si="7"/>
        <v>-836.61317681267496</v>
      </c>
      <c r="J19" s="6">
        <f t="shared" si="27"/>
        <v>-622.79091307630335</v>
      </c>
      <c r="K19" s="6">
        <f t="shared" si="28"/>
        <v>-213.82226373637161</v>
      </c>
      <c r="M19">
        <f t="shared" si="10"/>
        <v>12</v>
      </c>
      <c r="N19" s="6">
        <f t="shared" si="11"/>
        <v>175180.17652607907</v>
      </c>
      <c r="O19" s="6">
        <f t="shared" si="12"/>
        <v>-2548.3752089005661</v>
      </c>
      <c r="P19" s="6">
        <f t="shared" si="13"/>
        <v>-942.55692407817435</v>
      </c>
      <c r="Q19" s="6">
        <f t="shared" si="14"/>
        <v>-1605.8182848223917</v>
      </c>
      <c r="S19">
        <f t="shared" si="15"/>
        <v>12</v>
      </c>
      <c r="T19" s="6">
        <f t="shared" si="16"/>
        <v>57169.961664810216</v>
      </c>
      <c r="U19" s="6">
        <f t="shared" si="17"/>
        <v>-1352.5991681625476</v>
      </c>
      <c r="V19" s="6">
        <f t="shared" si="18"/>
        <v>-757.07873415410779</v>
      </c>
      <c r="W19" s="6">
        <f t="shared" si="19"/>
        <v>-595.52043400843991</v>
      </c>
      <c r="Y19">
        <f t="shared" si="20"/>
        <v>12</v>
      </c>
      <c r="Z19" s="6">
        <f t="shared" si="21"/>
        <v>13200.372850247813</v>
      </c>
      <c r="AA19" s="6">
        <f t="shared" si="22"/>
        <v>-740.96819162389568</v>
      </c>
      <c r="AB19" s="6">
        <f t="shared" si="23"/>
        <v>-488.07104843456472</v>
      </c>
      <c r="AC19" s="6">
        <f t="shared" si="24"/>
        <v>-252.89714318933088</v>
      </c>
    </row>
    <row r="20" spans="1:29" x14ac:dyDescent="0.25">
      <c r="A20">
        <f t="shared" si="0"/>
        <v>13</v>
      </c>
      <c r="B20" s="6">
        <f t="shared" si="1"/>
        <v>13090.971170061253</v>
      </c>
      <c r="C20" s="6">
        <f t="shared" si="2"/>
        <v>-1147.8623247231328</v>
      </c>
      <c r="D20" s="6">
        <f t="shared" si="3"/>
        <v>-1044.2254696268146</v>
      </c>
      <c r="E20" s="6">
        <f t="shared" si="4"/>
        <v>-103.63685509631823</v>
      </c>
      <c r="G20">
        <f t="shared" si="25"/>
        <v>13</v>
      </c>
      <c r="H20" s="6">
        <f t="shared" si="26"/>
        <v>34768.480326047276</v>
      </c>
      <c r="I20" s="6">
        <f t="shared" si="7"/>
        <v>-836.61317681267496</v>
      </c>
      <c r="J20" s="6">
        <f t="shared" si="27"/>
        <v>-626.55360817613939</v>
      </c>
      <c r="K20" s="6">
        <f t="shared" si="28"/>
        <v>-210.05956863653557</v>
      </c>
      <c r="M20">
        <f t="shared" si="10"/>
        <v>13</v>
      </c>
      <c r="N20" s="6">
        <f t="shared" si="11"/>
        <v>174237.61960200089</v>
      </c>
      <c r="O20" s="6">
        <f t="shared" si="12"/>
        <v>-2548.3752089005661</v>
      </c>
      <c r="P20" s="6">
        <f t="shared" si="13"/>
        <v>-951.19702921555756</v>
      </c>
      <c r="Q20" s="6">
        <f t="shared" si="14"/>
        <v>-1597.1781796850082</v>
      </c>
      <c r="S20">
        <f t="shared" si="15"/>
        <v>13</v>
      </c>
      <c r="T20" s="6">
        <f t="shared" si="16"/>
        <v>56412.882930656109</v>
      </c>
      <c r="U20" s="6">
        <f t="shared" si="17"/>
        <v>-1352.5991681625476</v>
      </c>
      <c r="V20" s="6">
        <f t="shared" si="18"/>
        <v>-764.96497096821304</v>
      </c>
      <c r="W20" s="6">
        <f t="shared" si="19"/>
        <v>-587.63419719433455</v>
      </c>
      <c r="Y20">
        <f t="shared" si="20"/>
        <v>13</v>
      </c>
      <c r="Z20" s="6">
        <f t="shared" si="21"/>
        <v>12712.301801813248</v>
      </c>
      <c r="AA20" s="6">
        <f t="shared" si="22"/>
        <v>-740.96819162389568</v>
      </c>
      <c r="AB20" s="6">
        <f t="shared" si="23"/>
        <v>-497.42167627082353</v>
      </c>
      <c r="AC20" s="6">
        <f t="shared" si="24"/>
        <v>-243.54651535307204</v>
      </c>
    </row>
    <row r="21" spans="1:29" x14ac:dyDescent="0.25">
      <c r="A21">
        <f>A20+1</f>
        <v>14</v>
      </c>
      <c r="B21" s="6">
        <f>B20+D20</f>
        <v>12046.74570043444</v>
      </c>
      <c r="C21" s="6">
        <f>PMT(B$4/12,B$3,B$2)</f>
        <v>-1147.8623247231328</v>
      </c>
      <c r="D21" s="6">
        <f>PPMT(B$4/12,A21,B$3,B$2)</f>
        <v>-1052.4922545946936</v>
      </c>
      <c r="E21" s="6">
        <f>IPMT(B$4/12,A21,B$3,B$2)</f>
        <v>-95.370070128439295</v>
      </c>
      <c r="G21">
        <f t="shared" si="25"/>
        <v>14</v>
      </c>
      <c r="H21" s="6">
        <f t="shared" si="26"/>
        <v>34141.926717871138</v>
      </c>
      <c r="I21" s="6">
        <f t="shared" si="7"/>
        <v>-836.61317681267496</v>
      </c>
      <c r="J21" s="6">
        <f t="shared" si="27"/>
        <v>-630.3390362255368</v>
      </c>
      <c r="K21" s="6">
        <f t="shared" si="28"/>
        <v>-206.27414058713813</v>
      </c>
      <c r="M21">
        <f t="shared" si="10"/>
        <v>14</v>
      </c>
      <c r="N21" s="6">
        <f t="shared" si="11"/>
        <v>173286.42257278535</v>
      </c>
      <c r="O21" s="6">
        <f t="shared" si="12"/>
        <v>-2548.3752089005661</v>
      </c>
      <c r="P21" s="6">
        <f t="shared" si="13"/>
        <v>-959.91633531670016</v>
      </c>
      <c r="Q21" s="6">
        <f t="shared" si="14"/>
        <v>-1588.4588735838654</v>
      </c>
      <c r="S21">
        <f t="shared" si="15"/>
        <v>14</v>
      </c>
      <c r="T21" s="6">
        <f t="shared" si="16"/>
        <v>55647.917959687897</v>
      </c>
      <c r="U21" s="6">
        <f t="shared" si="17"/>
        <v>-1352.5991681625476</v>
      </c>
      <c r="V21" s="6">
        <f t="shared" si="18"/>
        <v>-772.93335608246525</v>
      </c>
      <c r="W21" s="6">
        <f t="shared" si="19"/>
        <v>-579.66581208008233</v>
      </c>
      <c r="Y21">
        <f t="shared" si="20"/>
        <v>14</v>
      </c>
      <c r="Z21" s="6">
        <f t="shared" si="21"/>
        <v>12214.880125542424</v>
      </c>
      <c r="AA21" s="6">
        <f t="shared" si="22"/>
        <v>-740.96819162389568</v>
      </c>
      <c r="AB21" s="6">
        <f t="shared" si="23"/>
        <v>-506.95144655204547</v>
      </c>
      <c r="AC21" s="6">
        <f t="shared" si="24"/>
        <v>-234.01674507185021</v>
      </c>
    </row>
    <row r="22" spans="1:29" x14ac:dyDescent="0.25">
      <c r="A22">
        <f t="shared" ref="A22:A29" si="29">A21+1</f>
        <v>15</v>
      </c>
      <c r="B22" s="6">
        <f t="shared" ref="B22:B29" si="30">B21+D21</f>
        <v>10994.253445839746</v>
      </c>
      <c r="C22" s="6">
        <f t="shared" si="2"/>
        <v>-1147.8623247231328</v>
      </c>
      <c r="D22" s="6">
        <f t="shared" ref="D22:D29" si="31">PPMT(B$4/12,A22,B$3,B$2)</f>
        <v>-1060.8244849435682</v>
      </c>
      <c r="E22" s="6">
        <f t="shared" ref="E22:E29" si="32">IPMT(B$4/12,A22,B$3,B$2)</f>
        <v>-87.037839779564649</v>
      </c>
      <c r="G22">
        <f t="shared" si="25"/>
        <v>15</v>
      </c>
      <c r="H22" s="6">
        <f t="shared" si="26"/>
        <v>33511.5876816456</v>
      </c>
      <c r="I22" s="6">
        <f t="shared" si="7"/>
        <v>-836.61317681267496</v>
      </c>
      <c r="J22" s="6">
        <f t="shared" si="27"/>
        <v>-634.1473345693995</v>
      </c>
      <c r="K22" s="6">
        <f t="shared" si="28"/>
        <v>-202.4658422432754</v>
      </c>
      <c r="M22">
        <f t="shared" si="10"/>
        <v>15</v>
      </c>
      <c r="N22" s="6">
        <f t="shared" si="11"/>
        <v>172326.50623746865</v>
      </c>
      <c r="O22" s="6">
        <f t="shared" si="12"/>
        <v>-2548.3752089005661</v>
      </c>
      <c r="P22" s="6">
        <f t="shared" si="13"/>
        <v>-968.71556839043649</v>
      </c>
      <c r="Q22" s="6">
        <f t="shared" si="14"/>
        <v>-1579.6596405101293</v>
      </c>
      <c r="S22">
        <f t="shared" si="15"/>
        <v>15</v>
      </c>
      <c r="T22" s="6">
        <f t="shared" si="16"/>
        <v>54874.98460360543</v>
      </c>
      <c r="U22" s="6">
        <f t="shared" si="17"/>
        <v>-1352.5991681625476</v>
      </c>
      <c r="V22" s="6">
        <f t="shared" si="18"/>
        <v>-780.98474520832428</v>
      </c>
      <c r="W22" s="6">
        <f t="shared" si="19"/>
        <v>-571.6144229542233</v>
      </c>
      <c r="Y22">
        <f t="shared" si="20"/>
        <v>15</v>
      </c>
      <c r="Z22" s="6">
        <f t="shared" si="21"/>
        <v>11707.928678990378</v>
      </c>
      <c r="AA22" s="6">
        <f t="shared" si="22"/>
        <v>-740.96819162389568</v>
      </c>
      <c r="AB22" s="6">
        <f t="shared" si="23"/>
        <v>-516.66379134890508</v>
      </c>
      <c r="AC22" s="6">
        <f t="shared" si="24"/>
        <v>-224.30440027499057</v>
      </c>
    </row>
    <row r="23" spans="1:29" x14ac:dyDescent="0.25">
      <c r="A23">
        <f t="shared" si="29"/>
        <v>16</v>
      </c>
      <c r="B23" s="6">
        <f t="shared" si="30"/>
        <v>9933.4289608961772</v>
      </c>
      <c r="C23" s="6">
        <f t="shared" si="2"/>
        <v>-1147.8623247231328</v>
      </c>
      <c r="D23" s="6">
        <f t="shared" si="31"/>
        <v>-1069.2226787827049</v>
      </c>
      <c r="E23" s="6">
        <f t="shared" si="32"/>
        <v>-78.639645940428068</v>
      </c>
      <c r="G23">
        <f t="shared" si="25"/>
        <v>16</v>
      </c>
      <c r="H23" s="6">
        <f t="shared" si="26"/>
        <v>32877.440347076197</v>
      </c>
      <c r="I23" s="6">
        <f t="shared" si="7"/>
        <v>-836.61317681267496</v>
      </c>
      <c r="J23" s="6">
        <f t="shared" si="27"/>
        <v>-637.97864138242301</v>
      </c>
      <c r="K23" s="6">
        <f t="shared" si="28"/>
        <v>-198.63453543025199</v>
      </c>
      <c r="M23">
        <f t="shared" si="10"/>
        <v>16</v>
      </c>
      <c r="N23" s="6">
        <f t="shared" si="11"/>
        <v>171357.79066907821</v>
      </c>
      <c r="O23" s="6">
        <f t="shared" si="12"/>
        <v>-2548.3752089005661</v>
      </c>
      <c r="P23" s="6">
        <f t="shared" si="13"/>
        <v>-977.5954611006822</v>
      </c>
      <c r="Q23" s="6">
        <f t="shared" si="14"/>
        <v>-1570.7797477998838</v>
      </c>
      <c r="S23">
        <f t="shared" si="15"/>
        <v>16</v>
      </c>
      <c r="T23" s="6">
        <f t="shared" si="16"/>
        <v>54093.999858397103</v>
      </c>
      <c r="U23" s="6">
        <f t="shared" si="17"/>
        <v>-1352.5991681625476</v>
      </c>
      <c r="V23" s="6">
        <f t="shared" si="18"/>
        <v>-789.12000297091095</v>
      </c>
      <c r="W23" s="6">
        <f t="shared" si="19"/>
        <v>-563.47916519163653</v>
      </c>
      <c r="Y23">
        <f t="shared" si="20"/>
        <v>16</v>
      </c>
      <c r="Z23" s="6">
        <f t="shared" si="21"/>
        <v>11191.264887641473</v>
      </c>
      <c r="AA23" s="6">
        <f t="shared" si="22"/>
        <v>-740.96819162389568</v>
      </c>
      <c r="AB23" s="6">
        <f t="shared" si="23"/>
        <v>-526.5622084848311</v>
      </c>
      <c r="AC23" s="6">
        <f t="shared" si="24"/>
        <v>-214.40598313906449</v>
      </c>
    </row>
    <row r="24" spans="1:29" x14ac:dyDescent="0.25">
      <c r="A24">
        <f t="shared" si="29"/>
        <v>17</v>
      </c>
      <c r="B24" s="6">
        <f t="shared" si="30"/>
        <v>8864.2062821134714</v>
      </c>
      <c r="C24" s="6">
        <f t="shared" si="2"/>
        <v>-1147.8623247231328</v>
      </c>
      <c r="D24" s="6">
        <f t="shared" si="31"/>
        <v>-1077.6873583230679</v>
      </c>
      <c r="E24" s="6">
        <f t="shared" si="32"/>
        <v>-70.174966400064974</v>
      </c>
      <c r="G24">
        <f t="shared" si="25"/>
        <v>17</v>
      </c>
      <c r="H24" s="6">
        <f t="shared" si="26"/>
        <v>32239.461705693775</v>
      </c>
      <c r="I24" s="6">
        <f t="shared" si="7"/>
        <v>-836.61317681267496</v>
      </c>
      <c r="J24" s="6">
        <f t="shared" si="27"/>
        <v>-641.83309567410845</v>
      </c>
      <c r="K24" s="6">
        <f t="shared" si="28"/>
        <v>-194.78008113856654</v>
      </c>
      <c r="M24">
        <f t="shared" si="10"/>
        <v>17</v>
      </c>
      <c r="N24" s="6">
        <f t="shared" si="11"/>
        <v>170380.19520797752</v>
      </c>
      <c r="O24" s="6">
        <f t="shared" si="12"/>
        <v>-2548.3752089005661</v>
      </c>
      <c r="P24" s="6">
        <f t="shared" si="13"/>
        <v>-986.55675282743834</v>
      </c>
      <c r="Q24" s="6">
        <f t="shared" si="14"/>
        <v>-1561.8184560731272</v>
      </c>
      <c r="S24">
        <f t="shared" si="15"/>
        <v>17</v>
      </c>
      <c r="T24" s="6">
        <f t="shared" si="16"/>
        <v>53304.879855426188</v>
      </c>
      <c r="U24" s="6">
        <f t="shared" si="17"/>
        <v>-1352.5991681625476</v>
      </c>
      <c r="V24" s="6">
        <f t="shared" si="18"/>
        <v>-797.34000300185801</v>
      </c>
      <c r="W24" s="6">
        <f t="shared" si="19"/>
        <v>-555.25916516068958</v>
      </c>
      <c r="Y24">
        <f t="shared" si="20"/>
        <v>17</v>
      </c>
      <c r="Z24" s="6">
        <f t="shared" si="21"/>
        <v>10664.702679156642</v>
      </c>
      <c r="AA24" s="6">
        <f t="shared" si="22"/>
        <v>-740.96819162389568</v>
      </c>
      <c r="AB24" s="6">
        <f t="shared" si="23"/>
        <v>-536.65026279571964</v>
      </c>
      <c r="AC24" s="6">
        <f t="shared" si="24"/>
        <v>-204.31792882817592</v>
      </c>
    </row>
    <row r="25" spans="1:29" x14ac:dyDescent="0.25">
      <c r="A25">
        <f t="shared" si="29"/>
        <v>18</v>
      </c>
      <c r="B25" s="6">
        <f t="shared" si="30"/>
        <v>7786.5189237904033</v>
      </c>
      <c r="C25" s="6">
        <f t="shared" si="2"/>
        <v>-1147.8623247231328</v>
      </c>
      <c r="D25" s="6">
        <f t="shared" si="31"/>
        <v>-1086.2190499097921</v>
      </c>
      <c r="E25" s="6">
        <f t="shared" si="32"/>
        <v>-61.643274813340682</v>
      </c>
      <c r="G25">
        <f t="shared" si="25"/>
        <v>18</v>
      </c>
      <c r="H25" s="6">
        <f t="shared" si="26"/>
        <v>31597.628610019667</v>
      </c>
      <c r="I25" s="6">
        <f t="shared" si="7"/>
        <v>-836.61317681267496</v>
      </c>
      <c r="J25" s="6">
        <f t="shared" si="27"/>
        <v>-645.71083729380609</v>
      </c>
      <c r="K25" s="6">
        <f t="shared" si="28"/>
        <v>-190.90233951886881</v>
      </c>
      <c r="M25">
        <f t="shared" si="10"/>
        <v>18</v>
      </c>
      <c r="N25" s="6">
        <f t="shared" si="11"/>
        <v>169393.6384551501</v>
      </c>
      <c r="O25" s="6">
        <f t="shared" si="12"/>
        <v>-2548.3752089005661</v>
      </c>
      <c r="P25" s="6">
        <f t="shared" si="13"/>
        <v>-995.60018972835655</v>
      </c>
      <c r="Q25" s="6">
        <f t="shared" si="14"/>
        <v>-1552.7750191722091</v>
      </c>
      <c r="S25">
        <f t="shared" si="15"/>
        <v>18</v>
      </c>
      <c r="T25" s="6">
        <f t="shared" si="16"/>
        <v>52507.539852424328</v>
      </c>
      <c r="U25" s="6">
        <f t="shared" si="17"/>
        <v>-1352.5991681625476</v>
      </c>
      <c r="V25" s="6">
        <f t="shared" si="18"/>
        <v>-805.64562803312731</v>
      </c>
      <c r="W25" s="6">
        <f t="shared" si="19"/>
        <v>-546.95354012942028</v>
      </c>
      <c r="Y25">
        <f t="shared" si="20"/>
        <v>18</v>
      </c>
      <c r="Z25" s="6">
        <f t="shared" si="21"/>
        <v>10128.052416360923</v>
      </c>
      <c r="AA25" s="6">
        <f t="shared" si="22"/>
        <v>-740.96819162389568</v>
      </c>
      <c r="AB25" s="6">
        <f t="shared" si="23"/>
        <v>-546.93158741378102</v>
      </c>
      <c r="AC25" s="6">
        <f t="shared" si="24"/>
        <v>-194.0366042101146</v>
      </c>
    </row>
    <row r="26" spans="1:29" x14ac:dyDescent="0.25">
      <c r="A26">
        <f t="shared" si="29"/>
        <v>19</v>
      </c>
      <c r="B26" s="6">
        <f t="shared" si="30"/>
        <v>6700.2998738806109</v>
      </c>
      <c r="C26" s="6">
        <f t="shared" si="2"/>
        <v>-1147.8623247231328</v>
      </c>
      <c r="D26" s="6">
        <f t="shared" si="31"/>
        <v>-1094.8182840549114</v>
      </c>
      <c r="E26" s="6">
        <f t="shared" si="32"/>
        <v>-53.044040668221498</v>
      </c>
      <c r="G26">
        <f t="shared" si="25"/>
        <v>19</v>
      </c>
      <c r="H26" s="6">
        <f t="shared" si="26"/>
        <v>30951.917772725861</v>
      </c>
      <c r="I26" s="6">
        <f t="shared" si="7"/>
        <v>-836.61317681267496</v>
      </c>
      <c r="J26" s="6">
        <f t="shared" si="27"/>
        <v>-649.61200693578951</v>
      </c>
      <c r="K26" s="6">
        <f t="shared" si="28"/>
        <v>-187.00116987688537</v>
      </c>
      <c r="M26">
        <f t="shared" si="10"/>
        <v>19</v>
      </c>
      <c r="N26" s="6">
        <f t="shared" si="11"/>
        <v>168398.03826542175</v>
      </c>
      <c r="O26" s="6">
        <f t="shared" si="12"/>
        <v>-2548.3752089005661</v>
      </c>
      <c r="P26" s="6">
        <f t="shared" si="13"/>
        <v>-1004.7265248008665</v>
      </c>
      <c r="Q26" s="6">
        <f t="shared" si="14"/>
        <v>-1543.648684099699</v>
      </c>
      <c r="S26">
        <f t="shared" si="15"/>
        <v>19</v>
      </c>
      <c r="T26" s="6">
        <f t="shared" si="16"/>
        <v>51701.894224391202</v>
      </c>
      <c r="U26" s="6">
        <f t="shared" si="17"/>
        <v>-1352.5991681625476</v>
      </c>
      <c r="V26" s="6">
        <f t="shared" si="18"/>
        <v>-814.03776999180582</v>
      </c>
      <c r="W26" s="6">
        <f t="shared" si="19"/>
        <v>-538.56139817074188</v>
      </c>
      <c r="Y26">
        <f t="shared" si="20"/>
        <v>19</v>
      </c>
      <c r="Z26" s="6">
        <f t="shared" si="21"/>
        <v>9581.1208289471415</v>
      </c>
      <c r="AA26" s="6">
        <f t="shared" si="22"/>
        <v>-740.96819162389568</v>
      </c>
      <c r="AB26" s="6">
        <f t="shared" si="23"/>
        <v>-557.40988507598342</v>
      </c>
      <c r="AC26" s="6">
        <f t="shared" si="24"/>
        <v>-183.55830654791217</v>
      </c>
    </row>
    <row r="27" spans="1:29" x14ac:dyDescent="0.25">
      <c r="A27">
        <f t="shared" si="29"/>
        <v>20</v>
      </c>
      <c r="B27" s="6">
        <f t="shared" si="30"/>
        <v>5605.4815898256993</v>
      </c>
      <c r="C27" s="6">
        <f t="shared" si="2"/>
        <v>-1147.8623247231328</v>
      </c>
      <c r="D27" s="6">
        <f t="shared" si="31"/>
        <v>-1103.4855954703462</v>
      </c>
      <c r="E27" s="6">
        <f t="shared" si="32"/>
        <v>-44.376729252786781</v>
      </c>
      <c r="G27">
        <f t="shared" si="25"/>
        <v>20</v>
      </c>
      <c r="H27" s="6">
        <f t="shared" si="26"/>
        <v>30302.305765790072</v>
      </c>
      <c r="I27" s="6">
        <f t="shared" si="7"/>
        <v>-836.61317681267496</v>
      </c>
      <c r="J27" s="6">
        <f t="shared" si="27"/>
        <v>-653.53674614436</v>
      </c>
      <c r="K27" s="6">
        <f t="shared" si="28"/>
        <v>-183.07643066831503</v>
      </c>
      <c r="M27">
        <f t="shared" si="10"/>
        <v>20</v>
      </c>
      <c r="N27" s="6">
        <f t="shared" si="11"/>
        <v>167393.31174062088</v>
      </c>
      <c r="O27" s="6">
        <f t="shared" si="12"/>
        <v>-2548.3752089005661</v>
      </c>
      <c r="P27" s="6">
        <f t="shared" si="13"/>
        <v>-1013.9365179448746</v>
      </c>
      <c r="Q27" s="6">
        <f t="shared" si="14"/>
        <v>-1534.4386909556918</v>
      </c>
      <c r="S27">
        <f t="shared" si="15"/>
        <v>20</v>
      </c>
      <c r="T27" s="6">
        <f t="shared" si="16"/>
        <v>50887.8564543994</v>
      </c>
      <c r="U27" s="6">
        <f t="shared" si="17"/>
        <v>-1352.5991681625476</v>
      </c>
      <c r="V27" s="6">
        <f t="shared" si="18"/>
        <v>-822.51733009588725</v>
      </c>
      <c r="W27" s="6">
        <f t="shared" si="19"/>
        <v>-530.08183806666057</v>
      </c>
      <c r="Y27">
        <f t="shared" si="20"/>
        <v>20</v>
      </c>
      <c r="Z27" s="6">
        <f t="shared" si="21"/>
        <v>9023.7109438711577</v>
      </c>
      <c r="AA27" s="6">
        <f t="shared" si="22"/>
        <v>-740.96819162389568</v>
      </c>
      <c r="AB27" s="6">
        <f t="shared" si="23"/>
        <v>-568.08892945756418</v>
      </c>
      <c r="AC27" s="6">
        <f t="shared" si="24"/>
        <v>-172.87926216633153</v>
      </c>
    </row>
    <row r="28" spans="1:29" x14ac:dyDescent="0.25">
      <c r="A28">
        <f t="shared" si="29"/>
        <v>21</v>
      </c>
      <c r="B28" s="6">
        <f t="shared" si="30"/>
        <v>4501.9959943553531</v>
      </c>
      <c r="C28" s="6">
        <f t="shared" si="2"/>
        <v>-1147.8623247231328</v>
      </c>
      <c r="D28" s="6">
        <f t="shared" si="31"/>
        <v>-1112.221523101153</v>
      </c>
      <c r="E28" s="6">
        <f t="shared" si="32"/>
        <v>-35.640801621979875</v>
      </c>
      <c r="G28">
        <f t="shared" si="25"/>
        <v>21</v>
      </c>
      <c r="H28" s="6">
        <f t="shared" si="26"/>
        <v>29648.769019645712</v>
      </c>
      <c r="I28" s="6">
        <f t="shared" si="7"/>
        <v>-836.61317681267496</v>
      </c>
      <c r="J28" s="6">
        <f t="shared" si="27"/>
        <v>-657.48519731898216</v>
      </c>
      <c r="K28" s="6">
        <f t="shared" si="28"/>
        <v>-179.12797949369281</v>
      </c>
      <c r="M28">
        <f t="shared" si="10"/>
        <v>21</v>
      </c>
      <c r="N28" s="6">
        <f t="shared" si="11"/>
        <v>166379.375222676</v>
      </c>
      <c r="O28" s="6">
        <f t="shared" si="12"/>
        <v>-2548.3752089005661</v>
      </c>
      <c r="P28" s="6">
        <f t="shared" si="13"/>
        <v>-1023.2309360260358</v>
      </c>
      <c r="Q28" s="6">
        <f t="shared" si="14"/>
        <v>-1525.1442728745301</v>
      </c>
      <c r="S28">
        <f t="shared" si="15"/>
        <v>21</v>
      </c>
      <c r="T28" s="6">
        <f t="shared" si="16"/>
        <v>50065.339124303515</v>
      </c>
      <c r="U28" s="6">
        <f t="shared" si="17"/>
        <v>-1352.5991681625476</v>
      </c>
      <c r="V28" s="6">
        <f t="shared" si="18"/>
        <v>-831.08521895105264</v>
      </c>
      <c r="W28" s="6">
        <f t="shared" si="19"/>
        <v>-521.51394921149495</v>
      </c>
      <c r="Y28">
        <f t="shared" si="20"/>
        <v>21</v>
      </c>
      <c r="Z28" s="6">
        <f t="shared" si="21"/>
        <v>8455.6220144135932</v>
      </c>
      <c r="AA28" s="6">
        <f t="shared" si="22"/>
        <v>-740.96819162389568</v>
      </c>
      <c r="AB28" s="6">
        <f t="shared" si="23"/>
        <v>-578.97256653108855</v>
      </c>
      <c r="AC28" s="6">
        <f t="shared" si="24"/>
        <v>-161.99562509280702</v>
      </c>
    </row>
    <row r="29" spans="1:29" x14ac:dyDescent="0.25">
      <c r="A29">
        <f t="shared" si="29"/>
        <v>22</v>
      </c>
      <c r="B29" s="6">
        <f t="shared" si="30"/>
        <v>3389.7744712541999</v>
      </c>
      <c r="C29" s="6">
        <f t="shared" si="2"/>
        <v>-1147.8623247231328</v>
      </c>
      <c r="D29" s="6">
        <f t="shared" si="31"/>
        <v>-1121.0266101590371</v>
      </c>
      <c r="E29" s="6">
        <f t="shared" si="32"/>
        <v>-26.835714564095749</v>
      </c>
      <c r="G29">
        <f t="shared" si="25"/>
        <v>22</v>
      </c>
      <c r="H29" s="6">
        <f t="shared" si="26"/>
        <v>28991.283822326728</v>
      </c>
      <c r="I29" s="6">
        <f t="shared" si="7"/>
        <v>-836.61317681267496</v>
      </c>
      <c r="J29" s="6">
        <f t="shared" si="27"/>
        <v>-661.45750371945098</v>
      </c>
      <c r="K29" s="6">
        <f t="shared" si="28"/>
        <v>-175.15567309322398</v>
      </c>
      <c r="M29">
        <f t="shared" si="10"/>
        <v>22</v>
      </c>
      <c r="N29" s="6">
        <f t="shared" si="11"/>
        <v>165356.14428664997</v>
      </c>
      <c r="O29" s="6">
        <f t="shared" si="12"/>
        <v>-2548.3752089005661</v>
      </c>
      <c r="P29" s="6">
        <f t="shared" si="13"/>
        <v>-1032.6105529396077</v>
      </c>
      <c r="Q29" s="6">
        <f t="shared" si="14"/>
        <v>-1515.7646559609577</v>
      </c>
      <c r="S29">
        <f t="shared" si="15"/>
        <v>22</v>
      </c>
      <c r="T29" s="6">
        <f t="shared" si="16"/>
        <v>49234.25390535246</v>
      </c>
      <c r="U29" s="6">
        <f t="shared" si="17"/>
        <v>-1352.5991681625476</v>
      </c>
      <c r="V29" s="6">
        <f t="shared" si="18"/>
        <v>-839.74235664845946</v>
      </c>
      <c r="W29" s="6">
        <f t="shared" si="19"/>
        <v>-512.85681151408824</v>
      </c>
      <c r="Y29">
        <f t="shared" si="20"/>
        <v>22</v>
      </c>
      <c r="Z29" s="6">
        <f t="shared" si="21"/>
        <v>7876.6494478825043</v>
      </c>
      <c r="AA29" s="6">
        <f t="shared" si="22"/>
        <v>-740.96819162389568</v>
      </c>
      <c r="AB29" s="6">
        <f t="shared" si="23"/>
        <v>-590.06471595154676</v>
      </c>
      <c r="AC29" s="6">
        <f t="shared" si="24"/>
        <v>-150.90347567234892</v>
      </c>
    </row>
    <row r="30" spans="1:29" x14ac:dyDescent="0.25">
      <c r="A30">
        <f>A29+1</f>
        <v>23</v>
      </c>
      <c r="B30" s="6">
        <f>B29+D29</f>
        <v>2268.747861095163</v>
      </c>
      <c r="C30" s="6">
        <f>PMT(B$4/12,B$3,B$2)</f>
        <v>-1147.8623247231328</v>
      </c>
      <c r="D30" s="6">
        <f>PPMT(B$4/12,A30,B$3,B$2)</f>
        <v>-1129.9014041561295</v>
      </c>
      <c r="E30" s="6">
        <f>IPMT(B$4/12,A30,B$3,B$2)</f>
        <v>-17.960920567003367</v>
      </c>
      <c r="G30">
        <f t="shared" si="25"/>
        <v>23</v>
      </c>
      <c r="H30" s="6">
        <f t="shared" si="26"/>
        <v>28329.826318607276</v>
      </c>
      <c r="I30" s="6">
        <f t="shared" si="7"/>
        <v>-836.61317681267496</v>
      </c>
      <c r="J30" s="6">
        <f t="shared" si="27"/>
        <v>-665.45380947108924</v>
      </c>
      <c r="K30" s="6">
        <f t="shared" si="28"/>
        <v>-171.15936734158564</v>
      </c>
      <c r="M30">
        <f t="shared" si="10"/>
        <v>23</v>
      </c>
      <c r="N30" s="6">
        <f t="shared" si="11"/>
        <v>164323.53373371036</v>
      </c>
      <c r="O30" s="6">
        <f t="shared" si="12"/>
        <v>-2548.3752089005661</v>
      </c>
      <c r="P30" s="6">
        <f t="shared" si="13"/>
        <v>-1042.0761496748873</v>
      </c>
      <c r="Q30" s="6">
        <f t="shared" si="14"/>
        <v>-1506.2990592256783</v>
      </c>
      <c r="S30">
        <f t="shared" si="15"/>
        <v>23</v>
      </c>
      <c r="T30" s="6">
        <f t="shared" si="16"/>
        <v>48394.511548704002</v>
      </c>
      <c r="U30" s="6">
        <f t="shared" si="17"/>
        <v>-1352.5991681625476</v>
      </c>
      <c r="V30" s="6">
        <f t="shared" si="18"/>
        <v>-848.48967286354764</v>
      </c>
      <c r="W30" s="6">
        <f t="shared" si="19"/>
        <v>-504.10949529900017</v>
      </c>
      <c r="Y30">
        <f t="shared" si="20"/>
        <v>23</v>
      </c>
      <c r="Z30" s="6">
        <f t="shared" si="21"/>
        <v>7286.5847319309578</v>
      </c>
      <c r="AA30" s="6">
        <f t="shared" si="22"/>
        <v>-740.96819162389568</v>
      </c>
      <c r="AB30" s="6">
        <f t="shared" si="23"/>
        <v>-601.36937246798516</v>
      </c>
      <c r="AC30" s="6">
        <f t="shared" si="24"/>
        <v>-139.59881915591055</v>
      </c>
    </row>
    <row r="31" spans="1:29" x14ac:dyDescent="0.25">
      <c r="A31">
        <f t="shared" ref="A31" si="33">A30+1</f>
        <v>24</v>
      </c>
      <c r="B31" s="6">
        <f t="shared" ref="B31" si="34">B30+D30</f>
        <v>1138.8464569390335</v>
      </c>
      <c r="C31" s="6">
        <f t="shared" si="2"/>
        <v>-1147.8623247231328</v>
      </c>
      <c r="D31" s="6">
        <f t="shared" ref="D31" si="35">PPMT(B$4/12,A31,B$3,B$2)</f>
        <v>-1138.8464569390321</v>
      </c>
      <c r="E31" s="6">
        <f t="shared" ref="E31" si="36">IPMT(B$4/12,A31,B$3,B$2)</f>
        <v>-9.0158677841006725</v>
      </c>
      <c r="G31">
        <f t="shared" si="25"/>
        <v>24</v>
      </c>
      <c r="H31" s="6">
        <f t="shared" si="26"/>
        <v>27664.372509136188</v>
      </c>
      <c r="I31" s="6">
        <f t="shared" si="7"/>
        <v>-836.61317681267496</v>
      </c>
      <c r="J31" s="6">
        <f t="shared" si="27"/>
        <v>-669.47425956997722</v>
      </c>
      <c r="K31" s="6">
        <f t="shared" si="28"/>
        <v>-167.1389172426978</v>
      </c>
      <c r="M31">
        <f t="shared" si="10"/>
        <v>24</v>
      </c>
      <c r="N31" s="6">
        <f t="shared" si="11"/>
        <v>163281.45758403547</v>
      </c>
      <c r="O31" s="6">
        <f t="shared" si="12"/>
        <v>-2548.3752089005661</v>
      </c>
      <c r="P31" s="6">
        <f t="shared" si="13"/>
        <v>-1051.6285143802406</v>
      </c>
      <c r="Q31" s="6">
        <f t="shared" si="14"/>
        <v>-1496.7466945203255</v>
      </c>
      <c r="S31">
        <f t="shared" si="15"/>
        <v>24</v>
      </c>
      <c r="T31" s="6">
        <f t="shared" si="16"/>
        <v>47546.021875840452</v>
      </c>
      <c r="U31" s="6">
        <f t="shared" si="17"/>
        <v>-1352.5991681625476</v>
      </c>
      <c r="V31" s="6">
        <f t="shared" si="18"/>
        <v>-857.32810695587614</v>
      </c>
      <c r="W31" s="6">
        <f t="shared" si="19"/>
        <v>-495.2710612066715</v>
      </c>
      <c r="Y31">
        <f t="shared" si="20"/>
        <v>24</v>
      </c>
      <c r="Z31" s="6">
        <f t="shared" si="21"/>
        <v>6685.2153594629726</v>
      </c>
      <c r="AA31" s="6">
        <f t="shared" si="22"/>
        <v>-740.96819162389568</v>
      </c>
      <c r="AB31" s="6">
        <f t="shared" si="23"/>
        <v>-612.89060736218426</v>
      </c>
      <c r="AC31" s="6">
        <f t="shared" si="24"/>
        <v>-128.07758426171139</v>
      </c>
    </row>
    <row r="32" spans="1:29" x14ac:dyDescent="0.25">
      <c r="B32" s="6"/>
      <c r="C32" s="6"/>
      <c r="D32" s="6"/>
      <c r="E32" s="6"/>
      <c r="G32">
        <f>G31+1</f>
        <v>25</v>
      </c>
      <c r="H32" s="6">
        <f>H31+J31</f>
        <v>26994.898249566213</v>
      </c>
      <c r="I32" s="6">
        <f>PMT(H$4/12,H$3,H$2)</f>
        <v>-836.61317681267496</v>
      </c>
      <c r="J32" s="6">
        <f>PPMT(H$4/12,G32,H$3,H$2)</f>
        <v>-673.51899988821253</v>
      </c>
      <c r="K32" s="6">
        <f>IPMT(H$4/12,G32,H$3,H$2)</f>
        <v>-163.09417692446252</v>
      </c>
      <c r="M32">
        <f t="shared" si="10"/>
        <v>25</v>
      </c>
      <c r="N32" s="6">
        <f t="shared" si="11"/>
        <v>162229.82906965521</v>
      </c>
      <c r="O32" s="6">
        <f t="shared" si="12"/>
        <v>-2548.3752089005661</v>
      </c>
      <c r="P32" s="6">
        <f t="shared" si="13"/>
        <v>-1061.2684424287263</v>
      </c>
      <c r="Q32" s="6">
        <f t="shared" si="14"/>
        <v>-1487.1067664718398</v>
      </c>
      <c r="S32">
        <f t="shared" si="15"/>
        <v>25</v>
      </c>
      <c r="T32" s="6">
        <f t="shared" si="16"/>
        <v>46688.693768884579</v>
      </c>
      <c r="U32" s="6">
        <f t="shared" si="17"/>
        <v>-1352.5991681625476</v>
      </c>
      <c r="V32" s="6">
        <f t="shared" si="18"/>
        <v>-866.25860806999981</v>
      </c>
      <c r="W32" s="6">
        <f t="shared" si="19"/>
        <v>-486.34056009254778</v>
      </c>
      <c r="Y32">
        <f t="shared" si="20"/>
        <v>25</v>
      </c>
      <c r="Z32" s="6">
        <f t="shared" si="21"/>
        <v>6072.3247521007888</v>
      </c>
      <c r="AA32" s="6">
        <f t="shared" si="22"/>
        <v>-740.96819162389568</v>
      </c>
      <c r="AB32" s="6">
        <f t="shared" si="23"/>
        <v>-624.63256991489811</v>
      </c>
      <c r="AC32" s="6">
        <f t="shared" si="24"/>
        <v>-116.33562170899754</v>
      </c>
    </row>
    <row r="33" spans="7:29" x14ac:dyDescent="0.25">
      <c r="G33">
        <f t="shared" ref="G33:G47" si="37">G32+1</f>
        <v>26</v>
      </c>
      <c r="H33" s="6">
        <f t="shared" ref="H33:H47" si="38">H32+J32</f>
        <v>26321.379249678001</v>
      </c>
      <c r="I33" s="6">
        <f t="shared" si="7"/>
        <v>-836.61317681267496</v>
      </c>
      <c r="J33" s="6">
        <f t="shared" ref="J33:J47" si="39">PPMT(H$4/12,G33,H$3,H$2)</f>
        <v>-677.58817717920374</v>
      </c>
      <c r="K33" s="6">
        <f t="shared" ref="K33:K47" si="40">IPMT(H$4/12,G33,H$3,H$2)</f>
        <v>-159.0249996334712</v>
      </c>
      <c r="M33">
        <f t="shared" si="10"/>
        <v>26</v>
      </c>
      <c r="N33" s="6">
        <f t="shared" si="11"/>
        <v>161168.56062722648</v>
      </c>
      <c r="O33" s="6">
        <f t="shared" si="12"/>
        <v>-2548.3752089005661</v>
      </c>
      <c r="P33" s="6">
        <f t="shared" si="13"/>
        <v>-1070.9967364843228</v>
      </c>
      <c r="Q33" s="6">
        <f t="shared" si="14"/>
        <v>-1477.3784724162431</v>
      </c>
      <c r="S33">
        <f t="shared" si="15"/>
        <v>26</v>
      </c>
      <c r="T33" s="6">
        <f t="shared" si="16"/>
        <v>45822.435160814581</v>
      </c>
      <c r="U33" s="6">
        <f t="shared" si="17"/>
        <v>-1352.5991681625476</v>
      </c>
      <c r="V33" s="6">
        <f t="shared" si="18"/>
        <v>-875.28213523739578</v>
      </c>
      <c r="W33" s="6">
        <f t="shared" si="19"/>
        <v>-477.31703292515186</v>
      </c>
      <c r="Y33">
        <f t="shared" si="20"/>
        <v>26</v>
      </c>
      <c r="Z33" s="6">
        <f t="shared" si="21"/>
        <v>5447.6921821858905</v>
      </c>
      <c r="AA33" s="6">
        <f t="shared" si="22"/>
        <v>-740.96819162389568</v>
      </c>
      <c r="AB33" s="6">
        <f t="shared" si="23"/>
        <v>-636.59948890018438</v>
      </c>
      <c r="AC33" s="6">
        <f t="shared" si="24"/>
        <v>-104.36870272371128</v>
      </c>
    </row>
    <row r="34" spans="7:29" x14ac:dyDescent="0.25">
      <c r="G34">
        <f t="shared" si="37"/>
        <v>27</v>
      </c>
      <c r="H34" s="6">
        <f t="shared" si="38"/>
        <v>25643.791072498796</v>
      </c>
      <c r="I34" s="6">
        <f t="shared" si="7"/>
        <v>-836.61317681267496</v>
      </c>
      <c r="J34" s="6">
        <f t="shared" si="39"/>
        <v>-681.68193908299486</v>
      </c>
      <c r="K34" s="6">
        <f t="shared" si="40"/>
        <v>-154.93123772968019</v>
      </c>
      <c r="M34">
        <f t="shared" si="10"/>
        <v>27</v>
      </c>
      <c r="N34" s="6">
        <f t="shared" si="11"/>
        <v>160097.56389074217</v>
      </c>
      <c r="O34" s="6">
        <f t="shared" si="12"/>
        <v>-2548.3752089005661</v>
      </c>
      <c r="P34" s="6">
        <f t="shared" si="13"/>
        <v>-1080.8142065687625</v>
      </c>
      <c r="Q34" s="6">
        <f t="shared" si="14"/>
        <v>-1467.5610023318034</v>
      </c>
      <c r="S34">
        <f t="shared" si="15"/>
        <v>27</v>
      </c>
      <c r="T34" s="6">
        <f t="shared" si="16"/>
        <v>44947.153025577187</v>
      </c>
      <c r="U34" s="6">
        <f t="shared" si="17"/>
        <v>-1352.5991681625476</v>
      </c>
      <c r="V34" s="6">
        <f t="shared" si="18"/>
        <v>-884.39965747945189</v>
      </c>
      <c r="W34" s="6">
        <f t="shared" si="19"/>
        <v>-468.19951068309575</v>
      </c>
      <c r="Y34">
        <f t="shared" si="20"/>
        <v>27</v>
      </c>
      <c r="Z34" s="6">
        <f t="shared" si="21"/>
        <v>4811.0926932857064</v>
      </c>
      <c r="AA34" s="6">
        <f t="shared" si="22"/>
        <v>-740.96819162389568</v>
      </c>
      <c r="AB34" s="6">
        <f t="shared" si="23"/>
        <v>-648.79567410836376</v>
      </c>
      <c r="AC34" s="6">
        <f t="shared" si="24"/>
        <v>-92.172517515531922</v>
      </c>
    </row>
    <row r="35" spans="7:29" x14ac:dyDescent="0.25">
      <c r="G35">
        <f t="shared" si="37"/>
        <v>28</v>
      </c>
      <c r="H35" s="6">
        <f t="shared" si="38"/>
        <v>24962.109133415801</v>
      </c>
      <c r="I35" s="6">
        <f t="shared" si="7"/>
        <v>-836.61317681267496</v>
      </c>
      <c r="J35" s="6">
        <f t="shared" si="39"/>
        <v>-685.80043413162116</v>
      </c>
      <c r="K35" s="6">
        <f t="shared" si="40"/>
        <v>-150.81274268105381</v>
      </c>
      <c r="M35">
        <f t="shared" si="10"/>
        <v>28</v>
      </c>
      <c r="N35" s="6">
        <f t="shared" si="11"/>
        <v>159016.74968417341</v>
      </c>
      <c r="O35" s="6">
        <f t="shared" si="12"/>
        <v>-2548.3752089005661</v>
      </c>
      <c r="P35" s="6">
        <f t="shared" si="13"/>
        <v>-1090.7216701289763</v>
      </c>
      <c r="Q35" s="6">
        <f t="shared" si="14"/>
        <v>-1457.6535387715899</v>
      </c>
      <c r="S35">
        <f t="shared" si="15"/>
        <v>28</v>
      </c>
      <c r="T35" s="6">
        <f t="shared" si="16"/>
        <v>44062.753368097736</v>
      </c>
      <c r="U35" s="6">
        <f t="shared" si="17"/>
        <v>-1352.5991681625476</v>
      </c>
      <c r="V35" s="6">
        <f t="shared" si="18"/>
        <v>-893.6121539115295</v>
      </c>
      <c r="W35" s="6">
        <f t="shared" si="19"/>
        <v>-458.98701425101814</v>
      </c>
      <c r="Y35">
        <f t="shared" si="20"/>
        <v>28</v>
      </c>
      <c r="Z35" s="6">
        <f t="shared" si="21"/>
        <v>4162.2970191773429</v>
      </c>
      <c r="AA35" s="6">
        <f t="shared" si="22"/>
        <v>-740.96819162389568</v>
      </c>
      <c r="AB35" s="6">
        <f t="shared" si="23"/>
        <v>-661.22551789815657</v>
      </c>
      <c r="AC35" s="6">
        <f t="shared" si="24"/>
        <v>-79.742673725739195</v>
      </c>
    </row>
    <row r="36" spans="7:29" x14ac:dyDescent="0.25">
      <c r="G36">
        <f t="shared" si="37"/>
        <v>29</v>
      </c>
      <c r="H36" s="6">
        <f t="shared" si="38"/>
        <v>24276.308699284178</v>
      </c>
      <c r="I36" s="6">
        <f t="shared" si="7"/>
        <v>-836.61317681267496</v>
      </c>
      <c r="J36" s="6">
        <f t="shared" si="39"/>
        <v>-689.94381175449973</v>
      </c>
      <c r="K36" s="6">
        <f t="shared" si="40"/>
        <v>-146.66936505817523</v>
      </c>
      <c r="M36">
        <f t="shared" si="10"/>
        <v>29</v>
      </c>
      <c r="N36" s="6">
        <f t="shared" si="11"/>
        <v>157926.02801404442</v>
      </c>
      <c r="O36" s="6">
        <f t="shared" si="12"/>
        <v>-2548.3752089005661</v>
      </c>
      <c r="P36" s="6">
        <f t="shared" si="13"/>
        <v>-1100.7199521051584</v>
      </c>
      <c r="Q36" s="6">
        <f t="shared" si="14"/>
        <v>-1447.6552567954075</v>
      </c>
      <c r="S36">
        <f t="shared" si="15"/>
        <v>29</v>
      </c>
      <c r="T36" s="6">
        <f t="shared" si="16"/>
        <v>43169.141214186209</v>
      </c>
      <c r="U36" s="6">
        <f t="shared" si="17"/>
        <v>-1352.5991681625476</v>
      </c>
      <c r="V36" s="6">
        <f t="shared" si="18"/>
        <v>-902.92061384810791</v>
      </c>
      <c r="W36" s="6">
        <f t="shared" si="19"/>
        <v>-449.67855431443968</v>
      </c>
      <c r="Y36">
        <f t="shared" si="20"/>
        <v>29</v>
      </c>
      <c r="Z36" s="6">
        <f t="shared" si="21"/>
        <v>3501.0715012791861</v>
      </c>
      <c r="AA36" s="6">
        <f t="shared" si="22"/>
        <v>-740.96819162389568</v>
      </c>
      <c r="AB36" s="6">
        <f t="shared" si="23"/>
        <v>-673.89349677855523</v>
      </c>
      <c r="AC36" s="6">
        <f t="shared" si="24"/>
        <v>-67.074694845340332</v>
      </c>
    </row>
    <row r="37" spans="7:29" x14ac:dyDescent="0.25">
      <c r="G37">
        <f t="shared" si="37"/>
        <v>30</v>
      </c>
      <c r="H37" s="6">
        <f t="shared" si="38"/>
        <v>23586.364887529679</v>
      </c>
      <c r="I37" s="6">
        <f t="shared" si="7"/>
        <v>-836.61317681267496</v>
      </c>
      <c r="J37" s="6">
        <f t="shared" si="39"/>
        <v>-694.11222228384986</v>
      </c>
      <c r="K37" s="6">
        <f t="shared" si="40"/>
        <v>-142.5009545288251</v>
      </c>
      <c r="M37">
        <f t="shared" si="10"/>
        <v>30</v>
      </c>
      <c r="N37" s="6">
        <f t="shared" si="11"/>
        <v>156825.30806193926</v>
      </c>
      <c r="O37" s="6">
        <f t="shared" si="12"/>
        <v>-2548.3752089005661</v>
      </c>
      <c r="P37" s="6">
        <f t="shared" si="13"/>
        <v>-1110.8098849994558</v>
      </c>
      <c r="Q37" s="6">
        <f t="shared" si="14"/>
        <v>-1437.5653239011101</v>
      </c>
      <c r="S37">
        <f t="shared" si="15"/>
        <v>30</v>
      </c>
      <c r="T37" s="6">
        <f t="shared" si="16"/>
        <v>42266.2206003381</v>
      </c>
      <c r="U37" s="6">
        <f t="shared" si="17"/>
        <v>-1352.5991681625476</v>
      </c>
      <c r="V37" s="6">
        <f t="shared" si="18"/>
        <v>-912.32603690902556</v>
      </c>
      <c r="W37" s="6">
        <f t="shared" si="19"/>
        <v>-440.27313125352185</v>
      </c>
      <c r="Y37">
        <f t="shared" si="20"/>
        <v>30</v>
      </c>
      <c r="Z37" s="6">
        <f t="shared" si="21"/>
        <v>2827.1780045006308</v>
      </c>
      <c r="AA37" s="6">
        <f t="shared" si="22"/>
        <v>-740.96819162389568</v>
      </c>
      <c r="AB37" s="6">
        <f t="shared" si="23"/>
        <v>-686.80417302100454</v>
      </c>
      <c r="AC37" s="6">
        <f t="shared" si="24"/>
        <v>-54.16401860289119</v>
      </c>
    </row>
    <row r="38" spans="7:29" x14ac:dyDescent="0.25">
      <c r="G38">
        <f t="shared" si="37"/>
        <v>31</v>
      </c>
      <c r="H38" s="6">
        <f t="shared" si="38"/>
        <v>22892.252665245829</v>
      </c>
      <c r="I38" s="6">
        <f t="shared" si="7"/>
        <v>-836.61317681267496</v>
      </c>
      <c r="J38" s="6">
        <f t="shared" si="39"/>
        <v>-698.30581696014804</v>
      </c>
      <c r="K38" s="6">
        <f t="shared" si="40"/>
        <v>-138.30735985252687</v>
      </c>
      <c r="M38">
        <f t="shared" si="10"/>
        <v>31</v>
      </c>
      <c r="N38" s="6">
        <f t="shared" si="11"/>
        <v>155714.49817693981</v>
      </c>
      <c r="O38" s="6">
        <f t="shared" si="12"/>
        <v>-2548.3752089005661</v>
      </c>
      <c r="P38" s="6">
        <f t="shared" si="13"/>
        <v>-1120.9923089452841</v>
      </c>
      <c r="Q38" s="6">
        <f t="shared" si="14"/>
        <v>-1427.3828999552818</v>
      </c>
      <c r="S38">
        <f t="shared" si="15"/>
        <v>31</v>
      </c>
      <c r="T38" s="6">
        <f t="shared" si="16"/>
        <v>41353.894563429072</v>
      </c>
      <c r="U38" s="6">
        <f t="shared" si="17"/>
        <v>-1352.5991681625476</v>
      </c>
      <c r="V38" s="6">
        <f t="shared" si="18"/>
        <v>-921.82943312682812</v>
      </c>
      <c r="W38" s="6">
        <f t="shared" si="19"/>
        <v>-430.76973503571958</v>
      </c>
      <c r="Y38">
        <f t="shared" si="20"/>
        <v>31</v>
      </c>
      <c r="Z38" s="6">
        <f t="shared" si="21"/>
        <v>2140.3738314796265</v>
      </c>
      <c r="AA38" s="6">
        <f t="shared" si="22"/>
        <v>-740.96819162389568</v>
      </c>
      <c r="AB38" s="6">
        <f t="shared" si="23"/>
        <v>-699.96219630246526</v>
      </c>
      <c r="AC38" s="6">
        <f t="shared" si="24"/>
        <v>-41.00599532143044</v>
      </c>
    </row>
    <row r="39" spans="7:29" x14ac:dyDescent="0.25">
      <c r="G39">
        <f t="shared" si="37"/>
        <v>32</v>
      </c>
      <c r="H39" s="6">
        <f t="shared" si="38"/>
        <v>22193.946848285683</v>
      </c>
      <c r="I39" s="6">
        <f t="shared" si="7"/>
        <v>-836.61317681267496</v>
      </c>
      <c r="J39" s="6">
        <f t="shared" si="39"/>
        <v>-702.52474793761564</v>
      </c>
      <c r="K39" s="6">
        <f t="shared" si="40"/>
        <v>-134.08842887505929</v>
      </c>
      <c r="M39">
        <f t="shared" si="10"/>
        <v>32</v>
      </c>
      <c r="N39" s="6">
        <f t="shared" si="11"/>
        <v>154593.50586799454</v>
      </c>
      <c r="O39" s="6">
        <f t="shared" si="12"/>
        <v>-2548.3752089005661</v>
      </c>
      <c r="P39" s="6">
        <f t="shared" si="13"/>
        <v>-1131.2680717772826</v>
      </c>
      <c r="Q39" s="6">
        <f t="shared" si="14"/>
        <v>-1417.1071371232833</v>
      </c>
      <c r="S39">
        <f t="shared" si="15"/>
        <v>32</v>
      </c>
      <c r="T39" s="6">
        <f t="shared" si="16"/>
        <v>40432.065130302246</v>
      </c>
      <c r="U39" s="6">
        <f t="shared" si="17"/>
        <v>-1352.5991681625476</v>
      </c>
      <c r="V39" s="6">
        <f t="shared" si="18"/>
        <v>-931.4318230552326</v>
      </c>
      <c r="W39" s="6">
        <f t="shared" si="19"/>
        <v>-421.16734510731504</v>
      </c>
      <c r="Y39">
        <f t="shared" si="20"/>
        <v>32</v>
      </c>
      <c r="Z39" s="6">
        <f t="shared" si="21"/>
        <v>1440.4116351771613</v>
      </c>
      <c r="AA39" s="6">
        <f t="shared" si="22"/>
        <v>-740.96819162389568</v>
      </c>
      <c r="AB39" s="6">
        <f t="shared" si="23"/>
        <v>-713.37230537995993</v>
      </c>
      <c r="AC39" s="6">
        <f t="shared" si="24"/>
        <v>-27.595886243935709</v>
      </c>
    </row>
    <row r="40" spans="7:29" x14ac:dyDescent="0.25">
      <c r="G40">
        <f t="shared" si="37"/>
        <v>33</v>
      </c>
      <c r="H40" s="6">
        <f t="shared" si="38"/>
        <v>21491.422100348067</v>
      </c>
      <c r="I40" s="6">
        <f t="shared" si="7"/>
        <v>-836.61317681267496</v>
      </c>
      <c r="J40" s="6">
        <f t="shared" si="39"/>
        <v>-706.76916828973879</v>
      </c>
      <c r="K40" s="6">
        <f t="shared" si="40"/>
        <v>-129.84400852293621</v>
      </c>
      <c r="M40">
        <f t="shared" si="10"/>
        <v>33</v>
      </c>
      <c r="N40" s="6">
        <f t="shared" si="11"/>
        <v>153462.23779621726</v>
      </c>
      <c r="O40" s="6">
        <f t="shared" si="12"/>
        <v>-2548.3752089005661</v>
      </c>
      <c r="P40" s="6">
        <f t="shared" si="13"/>
        <v>-1141.6380291019075</v>
      </c>
      <c r="Q40" s="6">
        <f t="shared" si="14"/>
        <v>-1406.7371797986582</v>
      </c>
      <c r="S40">
        <f t="shared" si="15"/>
        <v>33</v>
      </c>
      <c r="T40" s="6">
        <f t="shared" si="16"/>
        <v>39500.633307247015</v>
      </c>
      <c r="U40" s="6">
        <f t="shared" si="17"/>
        <v>-1352.5991681625476</v>
      </c>
      <c r="V40" s="6">
        <f t="shared" si="18"/>
        <v>-941.13423787872455</v>
      </c>
      <c r="W40" s="6">
        <f t="shared" si="19"/>
        <v>-411.46493028382304</v>
      </c>
      <c r="Y40">
        <f t="shared" si="20"/>
        <v>33</v>
      </c>
      <c r="Z40" s="6">
        <f t="shared" si="21"/>
        <v>727.03932979720139</v>
      </c>
      <c r="AA40" s="6">
        <f t="shared" si="22"/>
        <v>-740.96819162389568</v>
      </c>
      <c r="AB40" s="6">
        <f t="shared" si="23"/>
        <v>-727.03932979719764</v>
      </c>
      <c r="AC40" s="6">
        <f t="shared" si="24"/>
        <v>-13.928861826697981</v>
      </c>
    </row>
    <row r="41" spans="7:29" x14ac:dyDescent="0.25">
      <c r="G41">
        <f t="shared" si="37"/>
        <v>34</v>
      </c>
      <c r="H41" s="6">
        <f t="shared" si="38"/>
        <v>20784.652932058329</v>
      </c>
      <c r="I41" s="6">
        <f t="shared" si="7"/>
        <v>-836.61317681267496</v>
      </c>
      <c r="J41" s="6">
        <f t="shared" si="39"/>
        <v>-711.03923201482257</v>
      </c>
      <c r="K41" s="6">
        <f t="shared" si="40"/>
        <v>-125.57394479785235</v>
      </c>
      <c r="M41">
        <f t="shared" si="10"/>
        <v>34</v>
      </c>
      <c r="N41" s="6">
        <f t="shared" si="11"/>
        <v>152320.59976711535</v>
      </c>
      <c r="O41" s="6">
        <f t="shared" si="12"/>
        <v>-2548.3752089005661</v>
      </c>
      <c r="P41" s="6">
        <f t="shared" si="13"/>
        <v>-1152.1030443686752</v>
      </c>
      <c r="Q41" s="6">
        <f t="shared" si="14"/>
        <v>-1396.2721645318909</v>
      </c>
      <c r="S41">
        <f t="shared" si="15"/>
        <v>34</v>
      </c>
      <c r="T41" s="6">
        <f t="shared" si="16"/>
        <v>38559.499069368292</v>
      </c>
      <c r="U41" s="6">
        <f t="shared" si="17"/>
        <v>-1352.5991681625476</v>
      </c>
      <c r="V41" s="6">
        <f t="shared" si="18"/>
        <v>-950.93771952329462</v>
      </c>
      <c r="W41" s="6">
        <f t="shared" si="19"/>
        <v>-401.66144863925302</v>
      </c>
      <c r="Z41" s="6"/>
      <c r="AA41" s="6"/>
      <c r="AB41" s="6"/>
      <c r="AC41" s="6"/>
    </row>
    <row r="42" spans="7:29" x14ac:dyDescent="0.25">
      <c r="G42">
        <f t="shared" si="37"/>
        <v>35</v>
      </c>
      <c r="H42" s="6">
        <f t="shared" si="38"/>
        <v>20073.613700043505</v>
      </c>
      <c r="I42" s="6">
        <f t="shared" si="7"/>
        <v>-836.61317681267496</v>
      </c>
      <c r="J42" s="6">
        <f t="shared" si="39"/>
        <v>-715.33509404157883</v>
      </c>
      <c r="K42" s="6">
        <f t="shared" si="40"/>
        <v>-121.27808277109615</v>
      </c>
      <c r="M42">
        <f t="shared" si="10"/>
        <v>35</v>
      </c>
      <c r="N42" s="6">
        <f t="shared" si="11"/>
        <v>151168.49672274667</v>
      </c>
      <c r="O42" s="6">
        <f t="shared" si="12"/>
        <v>-2548.3752089005661</v>
      </c>
      <c r="P42" s="6">
        <f t="shared" si="13"/>
        <v>-1162.6639889420546</v>
      </c>
      <c r="Q42" s="6">
        <f t="shared" si="14"/>
        <v>-1385.7112199585115</v>
      </c>
      <c r="S42">
        <f t="shared" si="15"/>
        <v>35</v>
      </c>
      <c r="T42" s="6">
        <f t="shared" si="16"/>
        <v>37608.561349844997</v>
      </c>
      <c r="U42" s="6">
        <f t="shared" si="17"/>
        <v>-1352.5991681625476</v>
      </c>
      <c r="V42" s="6">
        <f t="shared" si="18"/>
        <v>-960.84332076832891</v>
      </c>
      <c r="W42" s="6">
        <f t="shared" si="19"/>
        <v>-391.75584739421868</v>
      </c>
      <c r="Z42" s="6"/>
      <c r="AA42" s="6"/>
      <c r="AB42" s="6"/>
      <c r="AC42" s="6"/>
    </row>
    <row r="43" spans="7:29" x14ac:dyDescent="0.25">
      <c r="G43">
        <f t="shared" si="37"/>
        <v>36</v>
      </c>
      <c r="H43" s="6">
        <f t="shared" si="38"/>
        <v>19358.278606001924</v>
      </c>
      <c r="I43" s="6">
        <f t="shared" si="7"/>
        <v>-836.61317681267496</v>
      </c>
      <c r="J43" s="6">
        <f t="shared" si="39"/>
        <v>-719.65691023474665</v>
      </c>
      <c r="K43" s="6">
        <f t="shared" si="40"/>
        <v>-116.95626657792829</v>
      </c>
      <c r="M43">
        <f t="shared" si="10"/>
        <v>36</v>
      </c>
      <c r="N43" s="6">
        <f t="shared" si="11"/>
        <v>150005.83273380462</v>
      </c>
      <c r="O43" s="6">
        <f t="shared" si="12"/>
        <v>-2548.3752089005661</v>
      </c>
      <c r="P43" s="6">
        <f t="shared" si="13"/>
        <v>-1173.3217421740235</v>
      </c>
      <c r="Q43" s="6">
        <f t="shared" si="14"/>
        <v>-1375.0534667265424</v>
      </c>
      <c r="S43">
        <f t="shared" si="15"/>
        <v>36</v>
      </c>
      <c r="T43" s="6">
        <f t="shared" si="16"/>
        <v>36647.71802907667</v>
      </c>
      <c r="U43" s="6">
        <f t="shared" si="17"/>
        <v>-1352.5991681625476</v>
      </c>
      <c r="V43" s="6">
        <f t="shared" si="18"/>
        <v>-970.85210535966564</v>
      </c>
      <c r="W43" s="6">
        <f t="shared" si="19"/>
        <v>-381.74706280288194</v>
      </c>
      <c r="Z43" s="6"/>
      <c r="AA43" s="6"/>
      <c r="AB43" s="6"/>
      <c r="AC43" s="6"/>
    </row>
    <row r="44" spans="7:29" x14ac:dyDescent="0.25">
      <c r="G44">
        <f t="shared" si="37"/>
        <v>37</v>
      </c>
      <c r="H44" s="6">
        <f t="shared" si="38"/>
        <v>18638.621695767179</v>
      </c>
      <c r="I44" s="6">
        <f t="shared" si="7"/>
        <v>-836.61317681267496</v>
      </c>
      <c r="J44" s="6">
        <f t="shared" si="39"/>
        <v>-724.00483740074833</v>
      </c>
      <c r="K44" s="6">
        <f t="shared" si="40"/>
        <v>-112.60833941192671</v>
      </c>
      <c r="M44">
        <f t="shared" si="10"/>
        <v>37</v>
      </c>
      <c r="N44" s="6">
        <f t="shared" si="11"/>
        <v>148832.51099163061</v>
      </c>
      <c r="O44" s="6">
        <f t="shared" si="12"/>
        <v>-2548.3752089005661</v>
      </c>
      <c r="P44" s="6">
        <f t="shared" si="13"/>
        <v>-1184.0771914772854</v>
      </c>
      <c r="Q44" s="6">
        <f t="shared" si="14"/>
        <v>-1364.2980174232805</v>
      </c>
      <c r="S44">
        <f t="shared" si="15"/>
        <v>37</v>
      </c>
      <c r="T44" s="6">
        <f t="shared" si="16"/>
        <v>35676.865923717007</v>
      </c>
      <c r="U44" s="6">
        <f t="shared" si="17"/>
        <v>-1352.5991681625476</v>
      </c>
      <c r="V44" s="6">
        <f t="shared" si="18"/>
        <v>-980.96514812382895</v>
      </c>
      <c r="W44" s="6">
        <f t="shared" si="19"/>
        <v>-371.63402003871875</v>
      </c>
      <c r="Z44" s="6"/>
      <c r="AA44" s="6"/>
      <c r="AB44" s="6"/>
      <c r="AC44" s="6"/>
    </row>
    <row r="45" spans="7:29" x14ac:dyDescent="0.25">
      <c r="G45">
        <f t="shared" si="37"/>
        <v>38</v>
      </c>
      <c r="H45" s="6">
        <f t="shared" si="38"/>
        <v>17914.616858366429</v>
      </c>
      <c r="I45" s="6">
        <f t="shared" si="7"/>
        <v>-836.61317681267496</v>
      </c>
      <c r="J45" s="6">
        <f t="shared" si="39"/>
        <v>-728.3790332933778</v>
      </c>
      <c r="K45" s="6">
        <f t="shared" si="40"/>
        <v>-108.23414351929718</v>
      </c>
      <c r="M45">
        <f t="shared" si="10"/>
        <v>38</v>
      </c>
      <c r="N45" s="6">
        <f t="shared" si="11"/>
        <v>147648.43380015332</v>
      </c>
      <c r="O45" s="6">
        <f t="shared" si="12"/>
        <v>-2548.3752089005661</v>
      </c>
      <c r="P45" s="6">
        <f t="shared" si="13"/>
        <v>-1194.9312323991603</v>
      </c>
      <c r="Q45" s="6">
        <f t="shared" si="14"/>
        <v>-1353.4439765014054</v>
      </c>
      <c r="S45">
        <f t="shared" si="15"/>
        <v>38</v>
      </c>
      <c r="T45" s="6">
        <f t="shared" si="16"/>
        <v>34695.900775593174</v>
      </c>
      <c r="U45" s="6">
        <f t="shared" si="17"/>
        <v>-1352.5991681625476</v>
      </c>
      <c r="V45" s="6">
        <f t="shared" si="18"/>
        <v>-991.18353508345194</v>
      </c>
      <c r="W45" s="6">
        <f t="shared" si="19"/>
        <v>-361.41563307909553</v>
      </c>
      <c r="Z45" s="6"/>
      <c r="AA45" s="6"/>
      <c r="AB45" s="6"/>
      <c r="AC45" s="6"/>
    </row>
    <row r="46" spans="7:29" x14ac:dyDescent="0.25">
      <c r="G46">
        <f t="shared" si="37"/>
        <v>39</v>
      </c>
      <c r="H46" s="6">
        <f t="shared" si="38"/>
        <v>17186.237825073051</v>
      </c>
      <c r="I46" s="6">
        <f t="shared" si="7"/>
        <v>-836.61317681267496</v>
      </c>
      <c r="J46" s="6">
        <f t="shared" si="39"/>
        <v>-732.77965661952533</v>
      </c>
      <c r="K46" s="6">
        <f t="shared" si="40"/>
        <v>-103.83352019314968</v>
      </c>
      <c r="M46">
        <f t="shared" si="10"/>
        <v>39</v>
      </c>
      <c r="N46" s="6">
        <f t="shared" si="11"/>
        <v>146453.50256775416</v>
      </c>
      <c r="O46" s="6">
        <f t="shared" si="12"/>
        <v>-2548.3752089005661</v>
      </c>
      <c r="P46" s="6">
        <f t="shared" si="13"/>
        <v>-1205.8847686961528</v>
      </c>
      <c r="Q46" s="6">
        <f t="shared" si="14"/>
        <v>-1342.4904402044133</v>
      </c>
      <c r="S46">
        <f t="shared" si="15"/>
        <v>39</v>
      </c>
      <c r="T46" s="6">
        <f t="shared" si="16"/>
        <v>33704.717240509723</v>
      </c>
      <c r="U46" s="6">
        <f t="shared" si="17"/>
        <v>-1352.5991681625476</v>
      </c>
      <c r="V46" s="6">
        <f t="shared" si="18"/>
        <v>-1001.5083635739048</v>
      </c>
      <c r="W46" s="6">
        <f t="shared" si="19"/>
        <v>-351.09080458864292</v>
      </c>
      <c r="Z46" s="6"/>
      <c r="AA46" s="6"/>
      <c r="AB46" s="6"/>
      <c r="AC46" s="6"/>
    </row>
    <row r="47" spans="7:29" x14ac:dyDescent="0.25">
      <c r="G47">
        <f t="shared" si="37"/>
        <v>40</v>
      </c>
      <c r="H47" s="6">
        <f t="shared" si="38"/>
        <v>16453.458168453526</v>
      </c>
      <c r="I47" s="6">
        <f t="shared" si="7"/>
        <v>-836.61317681267496</v>
      </c>
      <c r="J47" s="6">
        <f t="shared" si="39"/>
        <v>-737.20686704493494</v>
      </c>
      <c r="K47" s="6">
        <f t="shared" si="40"/>
        <v>-99.406309767740055</v>
      </c>
      <c r="M47">
        <f t="shared" si="10"/>
        <v>40</v>
      </c>
      <c r="N47" s="6">
        <f t="shared" si="11"/>
        <v>145247.617799058</v>
      </c>
      <c r="O47" s="6">
        <f t="shared" si="12"/>
        <v>-2548.3752089005661</v>
      </c>
      <c r="P47" s="6">
        <f t="shared" si="13"/>
        <v>-1216.9387124092009</v>
      </c>
      <c r="Q47" s="6">
        <f t="shared" si="14"/>
        <v>-1331.4364964913648</v>
      </c>
      <c r="S47">
        <f t="shared" si="15"/>
        <v>40</v>
      </c>
      <c r="T47" s="6">
        <f t="shared" si="16"/>
        <v>32703.208876935816</v>
      </c>
      <c r="U47" s="6">
        <f t="shared" si="17"/>
        <v>-1352.5991681625476</v>
      </c>
      <c r="V47" s="6">
        <f t="shared" si="18"/>
        <v>-1011.9407423611329</v>
      </c>
      <c r="W47" s="6">
        <f t="shared" si="19"/>
        <v>-340.65842580141475</v>
      </c>
      <c r="Z47" s="6"/>
      <c r="AA47" s="6"/>
      <c r="AB47" s="6"/>
      <c r="AC47" s="6"/>
    </row>
    <row r="48" spans="7:29" x14ac:dyDescent="0.25">
      <c r="G48">
        <f>G47+1</f>
        <v>41</v>
      </c>
      <c r="H48" s="6">
        <f>H47+J47</f>
        <v>15716.251301408591</v>
      </c>
      <c r="I48" s="6">
        <f>PMT(H$4/12,H$3,H$2)</f>
        <v>-836.61317681267496</v>
      </c>
      <c r="J48" s="6">
        <f>PPMT(H$4/12,G48,H$3,H$2)</f>
        <v>-741.66082519999816</v>
      </c>
      <c r="K48" s="6">
        <f>IPMT(H$4/12,G48,H$3,H$2)</f>
        <v>-94.952351612676893</v>
      </c>
      <c r="M48">
        <f t="shared" si="10"/>
        <v>41</v>
      </c>
      <c r="N48" s="6">
        <f t="shared" si="11"/>
        <v>144030.6790866488</v>
      </c>
      <c r="O48" s="6">
        <f t="shared" si="12"/>
        <v>-2548.3752089005661</v>
      </c>
      <c r="P48" s="6">
        <f t="shared" si="13"/>
        <v>-1228.0939839396183</v>
      </c>
      <c r="Q48" s="6">
        <f t="shared" si="14"/>
        <v>-1320.2812249609474</v>
      </c>
      <c r="S48">
        <f t="shared" si="15"/>
        <v>41</v>
      </c>
      <c r="T48" s="6">
        <f t="shared" si="16"/>
        <v>31691.268134574682</v>
      </c>
      <c r="U48" s="6">
        <f t="shared" si="17"/>
        <v>-1352.5991681625476</v>
      </c>
      <c r="V48" s="6">
        <f t="shared" si="18"/>
        <v>-1022.481791760728</v>
      </c>
      <c r="W48" s="6">
        <f t="shared" si="19"/>
        <v>-330.11737640181957</v>
      </c>
      <c r="Z48" s="6"/>
      <c r="AA48" s="6"/>
      <c r="AB48" s="6"/>
      <c r="AC48" s="6"/>
    </row>
    <row r="49" spans="7:29" x14ac:dyDescent="0.25">
      <c r="G49">
        <f t="shared" ref="G49:G59" si="41">G48+1</f>
        <v>42</v>
      </c>
      <c r="H49" s="6">
        <f t="shared" ref="H49:H59" si="42">H48+J48</f>
        <v>14974.590476208592</v>
      </c>
      <c r="I49" s="6">
        <f t="shared" si="7"/>
        <v>-836.61317681267496</v>
      </c>
      <c r="J49" s="6">
        <f t="shared" ref="J49:J59" si="43">PPMT(H$4/12,G49,H$3,H$2)</f>
        <v>-746.14169268558146</v>
      </c>
      <c r="K49" s="6">
        <f t="shared" ref="K49:K59" si="44">IPMT(H$4/12,G49,H$3,H$2)</f>
        <v>-90.471484127093575</v>
      </c>
      <c r="M49">
        <f t="shared" si="10"/>
        <v>42</v>
      </c>
      <c r="N49" s="6">
        <f t="shared" si="11"/>
        <v>142802.58510270918</v>
      </c>
      <c r="O49" s="6">
        <f t="shared" si="12"/>
        <v>-2548.3752089005661</v>
      </c>
      <c r="P49" s="6">
        <f t="shared" si="13"/>
        <v>-1239.3515121257317</v>
      </c>
      <c r="Q49" s="6">
        <f t="shared" si="14"/>
        <v>-1309.0236967748342</v>
      </c>
      <c r="S49">
        <f t="shared" si="15"/>
        <v>42</v>
      </c>
      <c r="T49" s="6">
        <f t="shared" si="16"/>
        <v>30668.786342813954</v>
      </c>
      <c r="U49" s="6">
        <f t="shared" si="17"/>
        <v>-1352.5991681625476</v>
      </c>
      <c r="V49" s="6">
        <f t="shared" si="18"/>
        <v>-1033.1326437582356</v>
      </c>
      <c r="W49" s="6">
        <f t="shared" si="19"/>
        <v>-319.46652440431205</v>
      </c>
      <c r="Z49" s="6"/>
      <c r="AA49" s="6"/>
      <c r="AB49" s="6"/>
      <c r="AC49" s="6"/>
    </row>
    <row r="50" spans="7:29" x14ac:dyDescent="0.25">
      <c r="G50">
        <f t="shared" si="41"/>
        <v>43</v>
      </c>
      <c r="H50" s="6">
        <f t="shared" si="42"/>
        <v>14228.44878352301</v>
      </c>
      <c r="I50" s="6">
        <f t="shared" si="7"/>
        <v>-836.61317681267496</v>
      </c>
      <c r="J50" s="6">
        <f t="shared" si="43"/>
        <v>-750.64963207889014</v>
      </c>
      <c r="K50" s="6">
        <f t="shared" si="44"/>
        <v>-85.963544733784843</v>
      </c>
      <c r="M50">
        <f t="shared" si="10"/>
        <v>43</v>
      </c>
      <c r="N50" s="6">
        <f t="shared" si="11"/>
        <v>141563.23359058346</v>
      </c>
      <c r="O50" s="6">
        <f t="shared" si="12"/>
        <v>-2548.3752089005661</v>
      </c>
      <c r="P50" s="6">
        <f t="shared" si="13"/>
        <v>-1250.7122343202175</v>
      </c>
      <c r="Q50" s="6">
        <f t="shared" si="14"/>
        <v>-1297.6629745803486</v>
      </c>
      <c r="S50">
        <f t="shared" si="15"/>
        <v>43</v>
      </c>
      <c r="T50" s="6">
        <f t="shared" si="16"/>
        <v>29635.653699055718</v>
      </c>
      <c r="U50" s="6">
        <f t="shared" si="17"/>
        <v>-1352.5991681625476</v>
      </c>
      <c r="V50" s="6">
        <f t="shared" si="18"/>
        <v>-1043.8944421307174</v>
      </c>
      <c r="W50" s="6">
        <f t="shared" si="19"/>
        <v>-308.70472603183043</v>
      </c>
      <c r="Z50" s="6"/>
      <c r="AA50" s="6"/>
      <c r="AB50" s="6"/>
      <c r="AC50" s="6"/>
    </row>
    <row r="51" spans="7:29" x14ac:dyDescent="0.25">
      <c r="G51">
        <f t="shared" si="41"/>
        <v>44</v>
      </c>
      <c r="H51" s="6">
        <f t="shared" si="42"/>
        <v>13477.79915144412</v>
      </c>
      <c r="I51" s="6">
        <f t="shared" si="7"/>
        <v>-836.61317681267496</v>
      </c>
      <c r="J51" s="6">
        <f t="shared" si="43"/>
        <v>-755.18480693936681</v>
      </c>
      <c r="K51" s="6">
        <f t="shared" si="44"/>
        <v>-81.428369873308199</v>
      </c>
      <c r="M51">
        <f t="shared" si="10"/>
        <v>44</v>
      </c>
      <c r="N51" s="6">
        <f t="shared" si="11"/>
        <v>140312.52135626326</v>
      </c>
      <c r="O51" s="6">
        <f t="shared" si="12"/>
        <v>-2548.3752089005661</v>
      </c>
      <c r="P51" s="6">
        <f t="shared" si="13"/>
        <v>-1262.177096468153</v>
      </c>
      <c r="Q51" s="6">
        <f t="shared" si="14"/>
        <v>-1286.1981124324132</v>
      </c>
      <c r="S51">
        <f t="shared" si="15"/>
        <v>44</v>
      </c>
      <c r="T51" s="6">
        <f t="shared" si="16"/>
        <v>28591.759256925001</v>
      </c>
      <c r="U51" s="6">
        <f t="shared" si="17"/>
        <v>-1352.5991681625476</v>
      </c>
      <c r="V51" s="6">
        <f t="shared" si="18"/>
        <v>-1054.7683425695789</v>
      </c>
      <c r="W51" s="6">
        <f t="shared" si="19"/>
        <v>-297.83082559296872</v>
      </c>
      <c r="Z51" s="6"/>
      <c r="AA51" s="6"/>
      <c r="AB51" s="6"/>
      <c r="AC51" s="6"/>
    </row>
    <row r="52" spans="7:29" x14ac:dyDescent="0.25">
      <c r="G52">
        <f t="shared" si="41"/>
        <v>45</v>
      </c>
      <c r="H52" s="6">
        <f t="shared" si="42"/>
        <v>12722.614344504753</v>
      </c>
      <c r="I52" s="6">
        <f t="shared" si="7"/>
        <v>-836.61317681267496</v>
      </c>
      <c r="J52" s="6">
        <f t="shared" si="43"/>
        <v>-759.74738181462533</v>
      </c>
      <c r="K52" s="6">
        <f t="shared" si="44"/>
        <v>-76.865794998049552</v>
      </c>
      <c r="M52">
        <f t="shared" si="10"/>
        <v>45</v>
      </c>
      <c r="N52" s="6">
        <f t="shared" si="11"/>
        <v>139050.34425979509</v>
      </c>
      <c r="O52" s="6">
        <f t="shared" si="12"/>
        <v>-2548.3752089005661</v>
      </c>
      <c r="P52" s="6">
        <f t="shared" si="13"/>
        <v>-1273.7470531857775</v>
      </c>
      <c r="Q52" s="6">
        <f t="shared" si="14"/>
        <v>-1274.6281557147884</v>
      </c>
      <c r="S52">
        <f t="shared" si="15"/>
        <v>45</v>
      </c>
      <c r="T52" s="6">
        <f t="shared" si="16"/>
        <v>27536.990914355421</v>
      </c>
      <c r="U52" s="6">
        <f t="shared" si="17"/>
        <v>-1352.5991681625476</v>
      </c>
      <c r="V52" s="6">
        <f t="shared" si="18"/>
        <v>-1065.7555128046786</v>
      </c>
      <c r="W52" s="6">
        <f t="shared" si="19"/>
        <v>-286.84365535786895</v>
      </c>
      <c r="Z52" s="6"/>
      <c r="AA52" s="6"/>
      <c r="AB52" s="6"/>
      <c r="AC52" s="6"/>
    </row>
    <row r="53" spans="7:29" x14ac:dyDescent="0.25">
      <c r="G53">
        <f t="shared" si="41"/>
        <v>46</v>
      </c>
      <c r="H53" s="6">
        <f t="shared" si="42"/>
        <v>11962.866962690128</v>
      </c>
      <c r="I53" s="6">
        <f t="shared" si="7"/>
        <v>-836.61317681267496</v>
      </c>
      <c r="J53" s="6">
        <f t="shared" si="43"/>
        <v>-764.33752224642217</v>
      </c>
      <c r="K53" s="6">
        <f t="shared" si="44"/>
        <v>-72.27565456625284</v>
      </c>
      <c r="M53">
        <f t="shared" si="10"/>
        <v>46</v>
      </c>
      <c r="N53" s="6">
        <f t="shared" si="11"/>
        <v>137776.59720660932</v>
      </c>
      <c r="O53" s="6">
        <f t="shared" si="12"/>
        <v>-2548.3752089005661</v>
      </c>
      <c r="P53" s="6">
        <f t="shared" si="13"/>
        <v>-1285.4230678399804</v>
      </c>
      <c r="Q53" s="6">
        <f t="shared" si="14"/>
        <v>-1262.9521410605855</v>
      </c>
      <c r="S53">
        <f t="shared" si="15"/>
        <v>46</v>
      </c>
      <c r="T53" s="6">
        <f t="shared" si="16"/>
        <v>26471.235401550744</v>
      </c>
      <c r="U53" s="6">
        <f t="shared" si="17"/>
        <v>-1352.5991681625476</v>
      </c>
      <c r="V53" s="6">
        <f t="shared" si="18"/>
        <v>-1076.8571327297273</v>
      </c>
      <c r="W53" s="6">
        <f t="shared" si="19"/>
        <v>-275.74203543282022</v>
      </c>
      <c r="Z53" s="6"/>
      <c r="AA53" s="6"/>
      <c r="AB53" s="6"/>
      <c r="AC53" s="6"/>
    </row>
    <row r="54" spans="7:29" x14ac:dyDescent="0.25">
      <c r="G54">
        <f t="shared" si="41"/>
        <v>47</v>
      </c>
      <c r="H54" s="6">
        <f t="shared" si="42"/>
        <v>11198.529440443706</v>
      </c>
      <c r="I54" s="6">
        <f t="shared" si="7"/>
        <v>-836.61317681267496</v>
      </c>
      <c r="J54" s="6">
        <f t="shared" si="43"/>
        <v>-768.95539477666091</v>
      </c>
      <c r="K54" s="6">
        <f t="shared" si="44"/>
        <v>-67.657782036014041</v>
      </c>
      <c r="M54">
        <f t="shared" si="10"/>
        <v>47</v>
      </c>
      <c r="N54" s="6">
        <f t="shared" si="11"/>
        <v>136491.17413876933</v>
      </c>
      <c r="O54" s="6">
        <f t="shared" si="12"/>
        <v>-2548.3752089005661</v>
      </c>
      <c r="P54" s="6">
        <f t="shared" si="13"/>
        <v>-1297.2061126285137</v>
      </c>
      <c r="Q54" s="6">
        <f t="shared" si="14"/>
        <v>-1251.169096272052</v>
      </c>
      <c r="S54">
        <f t="shared" si="15"/>
        <v>47</v>
      </c>
      <c r="T54" s="6">
        <f t="shared" si="16"/>
        <v>25394.378268821016</v>
      </c>
      <c r="U54" s="6">
        <f t="shared" si="17"/>
        <v>-1352.5991681625476</v>
      </c>
      <c r="V54" s="6">
        <f t="shared" si="18"/>
        <v>-1088.0743945289953</v>
      </c>
      <c r="W54" s="6">
        <f t="shared" si="19"/>
        <v>-264.52477363355223</v>
      </c>
      <c r="Z54" s="6"/>
      <c r="AA54" s="6"/>
      <c r="AB54" s="6"/>
      <c r="AC54" s="6"/>
    </row>
    <row r="55" spans="7:29" x14ac:dyDescent="0.25">
      <c r="G55">
        <f t="shared" si="41"/>
        <v>48</v>
      </c>
      <c r="H55" s="6">
        <f t="shared" si="42"/>
        <v>10429.574045667045</v>
      </c>
      <c r="I55" s="6">
        <f t="shared" si="7"/>
        <v>-836.61317681267496</v>
      </c>
      <c r="J55" s="6">
        <f t="shared" si="43"/>
        <v>-773.60116695343663</v>
      </c>
      <c r="K55" s="6">
        <f t="shared" si="44"/>
        <v>-63.012009859238397</v>
      </c>
      <c r="M55">
        <f t="shared" si="10"/>
        <v>48</v>
      </c>
      <c r="N55" s="6">
        <f t="shared" si="11"/>
        <v>135193.96802614082</v>
      </c>
      <c r="O55" s="6">
        <f t="shared" si="12"/>
        <v>-2548.3752089005661</v>
      </c>
      <c r="P55" s="6">
        <f t="shared" si="13"/>
        <v>-1309.0971686609416</v>
      </c>
      <c r="Q55" s="6">
        <f t="shared" si="14"/>
        <v>-1239.2780402396243</v>
      </c>
      <c r="S55">
        <f t="shared" si="15"/>
        <v>48</v>
      </c>
      <c r="T55" s="6">
        <f t="shared" si="16"/>
        <v>24306.303874292022</v>
      </c>
      <c r="U55" s="6">
        <f t="shared" si="17"/>
        <v>-1352.5991681625476</v>
      </c>
      <c r="V55" s="6">
        <f t="shared" si="18"/>
        <v>-1099.4085028053391</v>
      </c>
      <c r="W55" s="6">
        <f t="shared" si="19"/>
        <v>-253.1906653572085</v>
      </c>
      <c r="Z55" s="6"/>
      <c r="AA55" s="6"/>
      <c r="AB55" s="6"/>
      <c r="AC55" s="6"/>
    </row>
    <row r="56" spans="7:29" x14ac:dyDescent="0.25">
      <c r="G56">
        <f t="shared" si="41"/>
        <v>49</v>
      </c>
      <c r="H56" s="6">
        <f t="shared" si="42"/>
        <v>9655.9728787136082</v>
      </c>
      <c r="I56" s="6">
        <f t="shared" si="7"/>
        <v>-836.61317681267496</v>
      </c>
      <c r="J56" s="6">
        <f t="shared" si="43"/>
        <v>-778.27500733711372</v>
      </c>
      <c r="K56" s="6">
        <f t="shared" si="44"/>
        <v>-58.338169475561379</v>
      </c>
      <c r="M56">
        <f t="shared" si="10"/>
        <v>49</v>
      </c>
      <c r="N56" s="6">
        <f t="shared" si="11"/>
        <v>133884.87085747987</v>
      </c>
      <c r="O56" s="6">
        <f t="shared" si="12"/>
        <v>-2548.3752089005661</v>
      </c>
      <c r="P56" s="6">
        <f t="shared" si="13"/>
        <v>-1321.0972260403335</v>
      </c>
      <c r="Q56" s="6">
        <f t="shared" si="14"/>
        <v>-1227.2779828602324</v>
      </c>
      <c r="S56">
        <f t="shared" si="15"/>
        <v>49</v>
      </c>
      <c r="T56" s="6">
        <f t="shared" si="16"/>
        <v>23206.895371486684</v>
      </c>
      <c r="U56" s="6">
        <f t="shared" si="17"/>
        <v>-1352.5991681625476</v>
      </c>
      <c r="V56" s="6">
        <f t="shared" si="18"/>
        <v>-1110.8606747095614</v>
      </c>
      <c r="W56" s="6">
        <f t="shared" si="19"/>
        <v>-241.73849345298623</v>
      </c>
      <c r="Z56" s="6"/>
      <c r="AA56" s="6"/>
      <c r="AB56" s="6"/>
      <c r="AC56" s="6"/>
    </row>
    <row r="57" spans="7:29" x14ac:dyDescent="0.25">
      <c r="G57">
        <f t="shared" si="41"/>
        <v>50</v>
      </c>
      <c r="H57" s="6">
        <f t="shared" si="42"/>
        <v>8877.6978713764947</v>
      </c>
      <c r="I57" s="6">
        <f t="shared" si="7"/>
        <v>-836.61317681267496</v>
      </c>
      <c r="J57" s="6">
        <f t="shared" si="43"/>
        <v>-782.97708550644199</v>
      </c>
      <c r="K57" s="6">
        <f t="shared" si="44"/>
        <v>-53.636091306232977</v>
      </c>
      <c r="M57">
        <f t="shared" si="10"/>
        <v>50</v>
      </c>
      <c r="N57" s="6">
        <f t="shared" si="11"/>
        <v>132563.77363143954</v>
      </c>
      <c r="O57" s="6">
        <f t="shared" si="12"/>
        <v>-2548.3752089005661</v>
      </c>
      <c r="P57" s="6">
        <f t="shared" si="13"/>
        <v>-1333.2072839457035</v>
      </c>
      <c r="Q57" s="6">
        <f t="shared" si="14"/>
        <v>-1215.1679249548624</v>
      </c>
      <c r="S57">
        <f t="shared" si="15"/>
        <v>50</v>
      </c>
      <c r="T57" s="6">
        <f t="shared" si="16"/>
        <v>22096.034696777122</v>
      </c>
      <c r="U57" s="6">
        <f t="shared" si="17"/>
        <v>-1352.5991681625476</v>
      </c>
      <c r="V57" s="6">
        <f t="shared" si="18"/>
        <v>-1122.4321400711192</v>
      </c>
      <c r="W57" s="6">
        <f t="shared" si="19"/>
        <v>-230.16702809142831</v>
      </c>
      <c r="Z57" s="6"/>
      <c r="AA57" s="6"/>
      <c r="AB57" s="6"/>
      <c r="AC57" s="6"/>
    </row>
    <row r="58" spans="7:29" x14ac:dyDescent="0.25">
      <c r="G58">
        <f t="shared" si="41"/>
        <v>51</v>
      </c>
      <c r="H58" s="6">
        <f t="shared" si="42"/>
        <v>8094.7207858700531</v>
      </c>
      <c r="I58" s="6">
        <f t="shared" si="7"/>
        <v>-836.61317681267496</v>
      </c>
      <c r="J58" s="6">
        <f t="shared" si="43"/>
        <v>-787.70757206471001</v>
      </c>
      <c r="K58" s="6">
        <f t="shared" si="44"/>
        <v>-48.905604747964894</v>
      </c>
      <c r="M58">
        <f t="shared" si="10"/>
        <v>51</v>
      </c>
      <c r="N58" s="6">
        <f t="shared" si="11"/>
        <v>131230.56634749385</v>
      </c>
      <c r="O58" s="6">
        <f t="shared" si="12"/>
        <v>-2548.3752089005661</v>
      </c>
      <c r="P58" s="6">
        <f t="shared" si="13"/>
        <v>-1345.4283507152056</v>
      </c>
      <c r="Q58" s="6">
        <f t="shared" si="14"/>
        <v>-1202.9468581853603</v>
      </c>
      <c r="S58">
        <f t="shared" si="15"/>
        <v>51</v>
      </c>
      <c r="T58" s="6">
        <f t="shared" si="16"/>
        <v>20973.602556706002</v>
      </c>
      <c r="U58" s="6">
        <f t="shared" si="17"/>
        <v>-1352.5991681625476</v>
      </c>
      <c r="V58" s="6">
        <f t="shared" si="18"/>
        <v>-1134.1241415301934</v>
      </c>
      <c r="W58" s="6">
        <f t="shared" si="19"/>
        <v>-218.47502663235414</v>
      </c>
      <c r="Z58" s="6"/>
      <c r="AA58" s="6"/>
      <c r="AB58" s="6"/>
      <c r="AC58" s="6"/>
    </row>
    <row r="59" spans="7:29" x14ac:dyDescent="0.25">
      <c r="G59">
        <f t="shared" si="41"/>
        <v>52</v>
      </c>
      <c r="H59" s="6">
        <f t="shared" si="42"/>
        <v>7307.0132138053432</v>
      </c>
      <c r="I59" s="6">
        <f t="shared" si="7"/>
        <v>-836.61317681267496</v>
      </c>
      <c r="J59" s="6">
        <f t="shared" si="43"/>
        <v>-792.46663864593449</v>
      </c>
      <c r="K59" s="6">
        <f t="shared" si="44"/>
        <v>-44.146538166740605</v>
      </c>
      <c r="M59">
        <f t="shared" si="10"/>
        <v>52</v>
      </c>
      <c r="N59" s="6">
        <f t="shared" si="11"/>
        <v>129885.13799677865</v>
      </c>
      <c r="O59" s="6">
        <f t="shared" si="12"/>
        <v>-2548.3752089005661</v>
      </c>
      <c r="P59" s="6">
        <f t="shared" si="13"/>
        <v>-1357.7614439300953</v>
      </c>
      <c r="Q59" s="6">
        <f t="shared" si="14"/>
        <v>-1190.6137649704708</v>
      </c>
      <c r="S59">
        <f t="shared" si="15"/>
        <v>52</v>
      </c>
      <c r="T59" s="6">
        <f t="shared" si="16"/>
        <v>19839.47841517581</v>
      </c>
      <c r="U59" s="6">
        <f t="shared" si="17"/>
        <v>-1352.5991681625476</v>
      </c>
      <c r="V59" s="6">
        <f t="shared" si="18"/>
        <v>-1145.937934671133</v>
      </c>
      <c r="W59" s="6">
        <f t="shared" si="19"/>
        <v>-206.66123349141463</v>
      </c>
      <c r="Z59" s="6"/>
      <c r="AA59" s="6"/>
      <c r="AB59" s="6"/>
      <c r="AC59" s="6"/>
    </row>
    <row r="60" spans="7:29" x14ac:dyDescent="0.25">
      <c r="G60">
        <f>G59+1</f>
        <v>53</v>
      </c>
      <c r="H60" s="6">
        <f>H59+J59</f>
        <v>6514.5465751594083</v>
      </c>
      <c r="I60" s="6">
        <f>PMT(H$4/12,H$3,H$2)</f>
        <v>-836.61317681267496</v>
      </c>
      <c r="J60" s="6">
        <f>PPMT(H$4/12,G60,H$3,H$2)</f>
        <v>-797.2544579210869</v>
      </c>
      <c r="K60" s="6">
        <f>IPMT(H$4/12,G60,H$3,H$2)</f>
        <v>-39.358718891588083</v>
      </c>
      <c r="M60">
        <f t="shared" si="10"/>
        <v>53</v>
      </c>
      <c r="N60" s="6">
        <f t="shared" si="11"/>
        <v>128527.37655284855</v>
      </c>
      <c r="O60" s="6">
        <f t="shared" si="12"/>
        <v>-2548.3752089005661</v>
      </c>
      <c r="P60" s="6">
        <f t="shared" si="13"/>
        <v>-1370.2075904994545</v>
      </c>
      <c r="Q60" s="6">
        <f t="shared" si="14"/>
        <v>-1178.1676184011114</v>
      </c>
      <c r="S60">
        <f t="shared" si="15"/>
        <v>53</v>
      </c>
      <c r="T60" s="6">
        <f t="shared" si="16"/>
        <v>18693.540480504678</v>
      </c>
      <c r="U60" s="6">
        <f t="shared" si="17"/>
        <v>-1352.5991681625476</v>
      </c>
      <c r="V60" s="6">
        <f t="shared" si="18"/>
        <v>-1157.8747881572906</v>
      </c>
      <c r="W60" s="6">
        <f t="shared" si="19"/>
        <v>-194.72438000525699</v>
      </c>
      <c r="Z60" s="6"/>
      <c r="AA60" s="6"/>
      <c r="AB60" s="6"/>
      <c r="AC60" s="6"/>
    </row>
    <row r="61" spans="7:29" x14ac:dyDescent="0.25">
      <c r="G61">
        <f t="shared" ref="G61:G67" si="45">G60+1</f>
        <v>54</v>
      </c>
      <c r="H61" s="6">
        <f t="shared" ref="H61:H67" si="46">H60+J60</f>
        <v>5717.2921172383212</v>
      </c>
      <c r="I61" s="6">
        <f t="shared" si="7"/>
        <v>-836.61317681267496</v>
      </c>
      <c r="J61" s="6">
        <f t="shared" ref="J61:J67" si="47">PPMT(H$4/12,G61,H$3,H$2)</f>
        <v>-802.07120360435999</v>
      </c>
      <c r="K61" s="6">
        <f t="shared" ref="K61:K67" si="48">IPMT(H$4/12,G61,H$3,H$2)</f>
        <v>-34.54197320831485</v>
      </c>
      <c r="M61">
        <f t="shared" si="10"/>
        <v>54</v>
      </c>
      <c r="N61" s="6">
        <f t="shared" si="11"/>
        <v>127157.1689623491</v>
      </c>
      <c r="O61" s="6">
        <f t="shared" si="12"/>
        <v>-2548.3752089005661</v>
      </c>
      <c r="P61" s="6">
        <f t="shared" si="13"/>
        <v>-1382.7678267456993</v>
      </c>
      <c r="Q61" s="6">
        <f t="shared" si="14"/>
        <v>-1165.6073821548669</v>
      </c>
      <c r="S61">
        <f t="shared" si="15"/>
        <v>54</v>
      </c>
      <c r="T61" s="6">
        <f t="shared" si="16"/>
        <v>17535.665692347389</v>
      </c>
      <c r="U61" s="6">
        <f t="shared" si="17"/>
        <v>-1352.5991681625476</v>
      </c>
      <c r="V61" s="6">
        <f t="shared" si="18"/>
        <v>-1169.9359838672622</v>
      </c>
      <c r="W61" s="6">
        <f t="shared" si="19"/>
        <v>-182.66318429528522</v>
      </c>
      <c r="Z61" s="6"/>
      <c r="AA61" s="6"/>
      <c r="AB61" s="6"/>
      <c r="AC61" s="6"/>
    </row>
    <row r="62" spans="7:29" x14ac:dyDescent="0.25">
      <c r="G62">
        <f t="shared" si="45"/>
        <v>55</v>
      </c>
      <c r="H62" s="6">
        <f t="shared" si="46"/>
        <v>4915.2209136339616</v>
      </c>
      <c r="I62" s="6">
        <f t="shared" si="7"/>
        <v>-836.61317681267496</v>
      </c>
      <c r="J62" s="6">
        <f t="shared" si="47"/>
        <v>-806.91705045946981</v>
      </c>
      <c r="K62" s="6">
        <f t="shared" si="48"/>
        <v>-29.696126353205177</v>
      </c>
      <c r="M62">
        <f t="shared" si="10"/>
        <v>55</v>
      </c>
      <c r="N62" s="6">
        <f t="shared" si="11"/>
        <v>125774.4011356034</v>
      </c>
      <c r="O62" s="6">
        <f t="shared" si="12"/>
        <v>-2548.3752089005661</v>
      </c>
      <c r="P62" s="6">
        <f t="shared" si="13"/>
        <v>-1395.4431984908681</v>
      </c>
      <c r="Q62" s="6">
        <f t="shared" si="14"/>
        <v>-1152.9320104096976</v>
      </c>
      <c r="S62">
        <f t="shared" si="15"/>
        <v>55</v>
      </c>
      <c r="T62" s="6">
        <f t="shared" si="16"/>
        <v>16365.729708480127</v>
      </c>
      <c r="U62" s="6">
        <f t="shared" si="17"/>
        <v>-1352.5991681625476</v>
      </c>
      <c r="V62" s="6">
        <f t="shared" si="18"/>
        <v>-1182.1228170325464</v>
      </c>
      <c r="W62" s="6">
        <f t="shared" si="19"/>
        <v>-170.47635113000123</v>
      </c>
      <c r="Z62" s="6"/>
      <c r="AA62" s="6"/>
      <c r="AB62" s="6"/>
      <c r="AC62" s="6"/>
    </row>
    <row r="63" spans="7:29" x14ac:dyDescent="0.25">
      <c r="G63">
        <f t="shared" si="45"/>
        <v>56</v>
      </c>
      <c r="H63" s="6">
        <f t="shared" si="46"/>
        <v>4108.3038631744921</v>
      </c>
      <c r="I63" s="6">
        <f t="shared" si="7"/>
        <v>-836.61317681267496</v>
      </c>
      <c r="J63" s="6">
        <f t="shared" si="47"/>
        <v>-811.79217430599579</v>
      </c>
      <c r="K63" s="6">
        <f t="shared" si="48"/>
        <v>-24.821002506679211</v>
      </c>
      <c r="M63">
        <f t="shared" si="10"/>
        <v>56</v>
      </c>
      <c r="N63" s="6">
        <f t="shared" si="11"/>
        <v>124378.95793711253</v>
      </c>
      <c r="O63" s="6">
        <f t="shared" si="12"/>
        <v>-2548.3752089005661</v>
      </c>
      <c r="P63" s="6">
        <f t="shared" si="13"/>
        <v>-1408.2347611437012</v>
      </c>
      <c r="Q63" s="6">
        <f t="shared" si="14"/>
        <v>-1140.1404477568649</v>
      </c>
      <c r="S63">
        <f t="shared" si="15"/>
        <v>56</v>
      </c>
      <c r="T63" s="6">
        <f t="shared" si="16"/>
        <v>15183.60689144758</v>
      </c>
      <c r="U63" s="6">
        <f t="shared" si="17"/>
        <v>-1352.5991681625476</v>
      </c>
      <c r="V63" s="6">
        <f t="shared" si="18"/>
        <v>-1194.4365963766354</v>
      </c>
      <c r="W63" s="6">
        <f t="shared" si="19"/>
        <v>-158.16257178591221</v>
      </c>
      <c r="Z63" s="6"/>
      <c r="AA63" s="6"/>
      <c r="AB63" s="6"/>
      <c r="AC63" s="6"/>
    </row>
    <row r="64" spans="7:29" x14ac:dyDescent="0.25">
      <c r="G64">
        <f t="shared" si="45"/>
        <v>57</v>
      </c>
      <c r="H64" s="6">
        <f t="shared" si="46"/>
        <v>3296.5116888684961</v>
      </c>
      <c r="I64" s="6">
        <f t="shared" si="7"/>
        <v>-836.61317681267496</v>
      </c>
      <c r="J64" s="6">
        <f t="shared" si="47"/>
        <v>-816.69675202576127</v>
      </c>
      <c r="K64" s="6">
        <f t="shared" si="48"/>
        <v>-19.916424786913822</v>
      </c>
      <c r="M64">
        <f t="shared" si="10"/>
        <v>57</v>
      </c>
      <c r="N64" s="6">
        <f t="shared" si="11"/>
        <v>122970.72317596883</v>
      </c>
      <c r="O64" s="6">
        <f t="shared" si="12"/>
        <v>-2548.3752089005661</v>
      </c>
      <c r="P64" s="6">
        <f t="shared" si="13"/>
        <v>-1421.1435797875185</v>
      </c>
      <c r="Q64" s="6">
        <f t="shared" si="14"/>
        <v>-1127.2316291130476</v>
      </c>
      <c r="S64">
        <f t="shared" si="15"/>
        <v>57</v>
      </c>
      <c r="T64" s="6">
        <f t="shared" si="16"/>
        <v>13989.170295070944</v>
      </c>
      <c r="U64" s="6">
        <f t="shared" si="17"/>
        <v>-1352.5991681625476</v>
      </c>
      <c r="V64" s="6">
        <f t="shared" si="18"/>
        <v>-1206.8786442555586</v>
      </c>
      <c r="W64" s="6">
        <f t="shared" si="19"/>
        <v>-145.72052390698894</v>
      </c>
      <c r="Z64" s="6"/>
      <c r="AA64" s="6"/>
      <c r="AB64" s="6"/>
      <c r="AC64" s="6"/>
    </row>
    <row r="65" spans="7:29" x14ac:dyDescent="0.25">
      <c r="G65">
        <f t="shared" si="45"/>
        <v>58</v>
      </c>
      <c r="H65" s="6">
        <f t="shared" si="46"/>
        <v>2479.8149368427348</v>
      </c>
      <c r="I65" s="6">
        <f t="shared" si="7"/>
        <v>-836.61317681267496</v>
      </c>
      <c r="J65" s="6">
        <f t="shared" si="47"/>
        <v>-821.63096156925008</v>
      </c>
      <c r="K65" s="6">
        <f t="shared" si="48"/>
        <v>-14.982215243424845</v>
      </c>
      <c r="M65">
        <f t="shared" si="10"/>
        <v>58</v>
      </c>
      <c r="N65" s="6">
        <f t="shared" si="11"/>
        <v>121549.57959618131</v>
      </c>
      <c r="O65" s="6">
        <f t="shared" si="12"/>
        <v>-2548.3752089005661</v>
      </c>
      <c r="P65" s="6">
        <f t="shared" si="13"/>
        <v>-1434.1707292689039</v>
      </c>
      <c r="Q65" s="6">
        <f t="shared" si="14"/>
        <v>-1114.2044796316618</v>
      </c>
      <c r="S65">
        <f t="shared" si="15"/>
        <v>58</v>
      </c>
      <c r="T65" s="6">
        <f t="shared" si="16"/>
        <v>12782.291650815385</v>
      </c>
      <c r="U65" s="6">
        <f t="shared" si="17"/>
        <v>-1352.5991681625476</v>
      </c>
      <c r="V65" s="6">
        <f t="shared" si="18"/>
        <v>-1219.4502967998874</v>
      </c>
      <c r="W65" s="6">
        <f t="shared" si="19"/>
        <v>-133.1488713626602</v>
      </c>
      <c r="Z65" s="6"/>
      <c r="AA65" s="6"/>
      <c r="AB65" s="6"/>
      <c r="AC65" s="6"/>
    </row>
    <row r="66" spans="7:29" x14ac:dyDescent="0.25">
      <c r="G66">
        <f t="shared" si="45"/>
        <v>59</v>
      </c>
      <c r="H66" s="6">
        <f t="shared" si="46"/>
        <v>1658.1839752734847</v>
      </c>
      <c r="I66" s="6">
        <f t="shared" si="7"/>
        <v>-836.61317681267496</v>
      </c>
      <c r="J66" s="6">
        <f t="shared" si="47"/>
        <v>-826.59498196206437</v>
      </c>
      <c r="K66" s="6">
        <f t="shared" si="48"/>
        <v>-10.018194850610627</v>
      </c>
      <c r="M66">
        <f t="shared" si="10"/>
        <v>59</v>
      </c>
      <c r="N66" s="6">
        <f t="shared" si="11"/>
        <v>120115.4088669124</v>
      </c>
      <c r="O66" s="6">
        <f t="shared" si="12"/>
        <v>-2548.3752089005661</v>
      </c>
      <c r="P66" s="6">
        <f t="shared" si="13"/>
        <v>-1447.317294287202</v>
      </c>
      <c r="Q66" s="6">
        <f t="shared" si="14"/>
        <v>-1101.0579146133637</v>
      </c>
      <c r="S66">
        <f t="shared" si="15"/>
        <v>59</v>
      </c>
      <c r="T66" s="6">
        <f t="shared" si="16"/>
        <v>11562.841354015498</v>
      </c>
      <c r="U66" s="6">
        <f t="shared" si="17"/>
        <v>-1352.5991681625476</v>
      </c>
      <c r="V66" s="6">
        <f t="shared" si="18"/>
        <v>-1232.1529040582195</v>
      </c>
      <c r="W66" s="6">
        <f t="shared" si="19"/>
        <v>-120.44626410432802</v>
      </c>
      <c r="Z66" s="6"/>
      <c r="AA66" s="6"/>
      <c r="AB66" s="6"/>
      <c r="AC66" s="6"/>
    </row>
    <row r="67" spans="7:29" x14ac:dyDescent="0.25">
      <c r="G67">
        <f t="shared" si="45"/>
        <v>60</v>
      </c>
      <c r="H67" s="6">
        <f t="shared" si="46"/>
        <v>831.58899331142038</v>
      </c>
      <c r="I67" s="6">
        <f t="shared" si="7"/>
        <v>-836.61317681267496</v>
      </c>
      <c r="J67" s="6">
        <f t="shared" si="47"/>
        <v>-831.58899331141845</v>
      </c>
      <c r="K67" s="6">
        <f t="shared" si="48"/>
        <v>-5.0241835012564868</v>
      </c>
      <c r="M67">
        <f t="shared" si="10"/>
        <v>60</v>
      </c>
      <c r="N67" s="6">
        <f t="shared" si="11"/>
        <v>118668.0915726252</v>
      </c>
      <c r="O67" s="6">
        <f t="shared" si="12"/>
        <v>-2548.3752089005661</v>
      </c>
      <c r="P67" s="6">
        <f t="shared" si="13"/>
        <v>-1460.5843694848352</v>
      </c>
      <c r="Q67" s="6">
        <f t="shared" si="14"/>
        <v>-1087.7908394157309</v>
      </c>
      <c r="S67">
        <f t="shared" si="15"/>
        <v>60</v>
      </c>
      <c r="T67" s="6">
        <f t="shared" si="16"/>
        <v>10330.688449957279</v>
      </c>
      <c r="U67" s="6">
        <f t="shared" si="17"/>
        <v>-1352.5991681625476</v>
      </c>
      <c r="V67" s="6">
        <f t="shared" si="18"/>
        <v>-1244.9878301421593</v>
      </c>
      <c r="W67" s="6">
        <f t="shared" si="19"/>
        <v>-107.61133802038825</v>
      </c>
      <c r="Z67" s="6"/>
      <c r="AA67" s="6"/>
      <c r="AB67" s="6"/>
      <c r="AC67" s="6"/>
    </row>
    <row r="68" spans="7:29" x14ac:dyDescent="0.25">
      <c r="H68" s="6"/>
      <c r="I68" s="6"/>
      <c r="J68" s="6"/>
      <c r="K68" s="6"/>
      <c r="M68">
        <f t="shared" si="10"/>
        <v>61</v>
      </c>
      <c r="N68" s="6">
        <f t="shared" si="11"/>
        <v>117207.50720314037</v>
      </c>
      <c r="O68" s="6">
        <f t="shared" si="12"/>
        <v>-2548.3752089005661</v>
      </c>
      <c r="P68" s="6">
        <f t="shared" si="13"/>
        <v>-1473.973059538446</v>
      </c>
      <c r="Q68" s="6">
        <f t="shared" si="14"/>
        <v>-1074.4021493621201</v>
      </c>
      <c r="S68">
        <f t="shared" si="15"/>
        <v>61</v>
      </c>
      <c r="T68" s="6">
        <f t="shared" si="16"/>
        <v>9085.7006198151194</v>
      </c>
      <c r="U68" s="6">
        <f t="shared" si="17"/>
        <v>-1352.5991681625476</v>
      </c>
      <c r="V68" s="6">
        <f t="shared" si="18"/>
        <v>-1257.9564533728067</v>
      </c>
      <c r="W68" s="6">
        <f t="shared" si="19"/>
        <v>-94.642714789740751</v>
      </c>
      <c r="Z68" s="6"/>
      <c r="AA68" s="6"/>
      <c r="AB68" s="6"/>
      <c r="AC68" s="6"/>
    </row>
    <row r="69" spans="7:29" x14ac:dyDescent="0.25">
      <c r="H69" s="6"/>
      <c r="I69" s="6"/>
      <c r="J69" s="6"/>
      <c r="K69" s="6"/>
      <c r="M69">
        <f t="shared" si="10"/>
        <v>62</v>
      </c>
      <c r="N69" s="6">
        <f t="shared" si="11"/>
        <v>115733.53414360192</v>
      </c>
      <c r="O69" s="6">
        <f t="shared" si="12"/>
        <v>-2548.3752089005661</v>
      </c>
      <c r="P69" s="6">
        <f t="shared" si="13"/>
        <v>-1487.4844792508816</v>
      </c>
      <c r="Q69" s="6">
        <f t="shared" si="14"/>
        <v>-1060.8907296496841</v>
      </c>
      <c r="S69">
        <f t="shared" si="15"/>
        <v>62</v>
      </c>
      <c r="T69" s="6">
        <f t="shared" si="16"/>
        <v>7827.7441664423131</v>
      </c>
      <c r="U69" s="6">
        <f t="shared" si="17"/>
        <v>-1352.5991681625476</v>
      </c>
      <c r="V69" s="6">
        <f t="shared" si="18"/>
        <v>-1271.0601664287735</v>
      </c>
      <c r="W69" s="6">
        <f t="shared" si="19"/>
        <v>-81.539001733774001</v>
      </c>
      <c r="Z69" s="6"/>
      <c r="AA69" s="6"/>
      <c r="AB69" s="6"/>
      <c r="AC69" s="6"/>
    </row>
    <row r="70" spans="7:29" x14ac:dyDescent="0.25">
      <c r="H70" s="6"/>
      <c r="I70" s="6"/>
      <c r="J70" s="6"/>
      <c r="K70" s="6"/>
      <c r="M70">
        <f t="shared" si="10"/>
        <v>63</v>
      </c>
      <c r="N70" s="6">
        <f t="shared" si="11"/>
        <v>114246.04966435104</v>
      </c>
      <c r="O70" s="6">
        <f t="shared" si="12"/>
        <v>-2548.3752089005661</v>
      </c>
      <c r="P70" s="6">
        <f t="shared" si="13"/>
        <v>-1501.1197536440147</v>
      </c>
      <c r="Q70" s="6">
        <f t="shared" si="14"/>
        <v>-1047.2554552565512</v>
      </c>
      <c r="S70">
        <f t="shared" si="15"/>
        <v>63</v>
      </c>
      <c r="T70" s="6">
        <f t="shared" si="16"/>
        <v>6556.6840000135398</v>
      </c>
      <c r="U70" s="6">
        <f t="shared" si="17"/>
        <v>-1352.5991681625476</v>
      </c>
      <c r="V70" s="6">
        <f t="shared" si="18"/>
        <v>-1284.30037649574</v>
      </c>
      <c r="W70" s="6">
        <f t="shared" si="19"/>
        <v>-68.298791666807602</v>
      </c>
      <c r="Z70" s="6"/>
      <c r="AA70" s="6"/>
      <c r="AB70" s="6"/>
      <c r="AC70" s="6"/>
    </row>
    <row r="71" spans="7:29" x14ac:dyDescent="0.25">
      <c r="M71">
        <f t="shared" si="10"/>
        <v>64</v>
      </c>
      <c r="N71" s="6">
        <f t="shared" si="11"/>
        <v>112744.92991070703</v>
      </c>
      <c r="O71" s="6">
        <f t="shared" si="12"/>
        <v>-2548.3752089005661</v>
      </c>
      <c r="P71" s="6">
        <f t="shared" si="13"/>
        <v>-1514.8800180524186</v>
      </c>
      <c r="Q71" s="6">
        <f t="shared" si="14"/>
        <v>-1033.4951908481478</v>
      </c>
      <c r="S71">
        <f t="shared" si="15"/>
        <v>64</v>
      </c>
      <c r="T71" s="6">
        <f t="shared" si="16"/>
        <v>5272.3836235177996</v>
      </c>
      <c r="U71" s="6">
        <f t="shared" si="17"/>
        <v>-1352.5991681625476</v>
      </c>
      <c r="V71" s="6">
        <f t="shared" si="18"/>
        <v>-1297.6785054175705</v>
      </c>
      <c r="W71" s="6">
        <f t="shared" si="19"/>
        <v>-54.920662744976973</v>
      </c>
      <c r="Z71" s="6"/>
      <c r="AA71" s="6"/>
      <c r="AB71" s="6"/>
      <c r="AC71" s="6"/>
    </row>
    <row r="72" spans="7:29" x14ac:dyDescent="0.25">
      <c r="M72">
        <f t="shared" si="10"/>
        <v>65</v>
      </c>
      <c r="N72" s="6">
        <f t="shared" si="11"/>
        <v>111230.04989265461</v>
      </c>
      <c r="O72" s="6">
        <f t="shared" si="12"/>
        <v>-2548.3752089005661</v>
      </c>
      <c r="P72" s="6">
        <f t="shared" si="13"/>
        <v>-1528.7664182178989</v>
      </c>
      <c r="Q72" s="6">
        <f t="shared" si="14"/>
        <v>-1019.6087906826672</v>
      </c>
      <c r="S72">
        <f t="shared" si="15"/>
        <v>65</v>
      </c>
      <c r="T72" s="6">
        <f t="shared" si="16"/>
        <v>3974.7051181002289</v>
      </c>
      <c r="U72" s="6">
        <f t="shared" si="17"/>
        <v>-1352.5991681625476</v>
      </c>
      <c r="V72" s="6">
        <f t="shared" si="18"/>
        <v>-1311.1959898490036</v>
      </c>
      <c r="W72" s="6">
        <f t="shared" si="19"/>
        <v>-41.403178313543947</v>
      </c>
      <c r="Z72" s="6"/>
      <c r="AA72" s="6"/>
      <c r="AB72" s="6"/>
      <c r="AC72" s="6"/>
    </row>
    <row r="73" spans="7:29" x14ac:dyDescent="0.25">
      <c r="M73">
        <f t="shared" si="10"/>
        <v>66</v>
      </c>
      <c r="N73" s="6">
        <f t="shared" si="11"/>
        <v>109701.28347443671</v>
      </c>
      <c r="O73" s="6">
        <f t="shared" si="12"/>
        <v>-2548.3752089005661</v>
      </c>
      <c r="P73" s="6">
        <f t="shared" si="13"/>
        <v>-1542.7801103848965</v>
      </c>
      <c r="Q73" s="6">
        <f t="shared" si="14"/>
        <v>-1005.5950985156699</v>
      </c>
      <c r="S73">
        <f t="shared" si="15"/>
        <v>66</v>
      </c>
      <c r="T73" s="6">
        <f t="shared" si="16"/>
        <v>2663.5091282512253</v>
      </c>
      <c r="U73" s="6">
        <f t="shared" si="17"/>
        <v>-1352.5991681625476</v>
      </c>
      <c r="V73" s="6">
        <f t="shared" si="18"/>
        <v>-1324.8542814099308</v>
      </c>
      <c r="W73" s="6">
        <f t="shared" si="19"/>
        <v>-27.744886752616825</v>
      </c>
      <c r="Z73" s="6"/>
      <c r="AA73" s="6"/>
      <c r="AB73" s="6"/>
      <c r="AC73" s="6"/>
    </row>
    <row r="74" spans="7:29" x14ac:dyDescent="0.25">
      <c r="M74">
        <f t="shared" ref="M74:M79" si="49">M73+1</f>
        <v>67</v>
      </c>
      <c r="N74" s="6">
        <f t="shared" ref="N74:N79" si="50">N73+P73</f>
        <v>108158.50336405182</v>
      </c>
      <c r="O74" s="6">
        <f t="shared" ref="O74:O79" si="51">PMT(N$4/12,N$3,N$2)</f>
        <v>-2548.3752089005661</v>
      </c>
      <c r="P74" s="6">
        <f t="shared" ref="P74:P79" si="52">PPMT(N$4/12,M74,N$3,N$2)</f>
        <v>-1556.9222613967577</v>
      </c>
      <c r="Q74" s="6">
        <f t="shared" ref="Q74:Q79" si="53">IPMT(N$4/12,M74,N$3,N$2)</f>
        <v>-991.4529475038081</v>
      </c>
      <c r="S74">
        <f t="shared" ref="S74" si="54">S73+1</f>
        <v>67</v>
      </c>
      <c r="T74" s="6">
        <f t="shared" ref="T74" si="55">T73+V73</f>
        <v>1338.6548468412946</v>
      </c>
      <c r="U74" s="6">
        <f t="shared" ref="U74" si="56">PMT(T$4/12,T$3,T$2)</f>
        <v>-1352.5991681625476</v>
      </c>
      <c r="V74" s="6">
        <f t="shared" ref="V74" si="57">PPMT(T$4/12,S74,T$3,T$2)</f>
        <v>-1338.6548468412843</v>
      </c>
      <c r="W74" s="6">
        <f t="shared" ref="W74" si="58">IPMT(T$4/12,S74,T$3,T$2)</f>
        <v>-13.944321321263381</v>
      </c>
      <c r="Z74" s="6"/>
      <c r="AA74" s="6"/>
      <c r="AB74" s="6"/>
      <c r="AC74" s="6"/>
    </row>
    <row r="75" spans="7:29" x14ac:dyDescent="0.25">
      <c r="M75">
        <f t="shared" si="49"/>
        <v>68</v>
      </c>
      <c r="N75" s="6">
        <f t="shared" si="50"/>
        <v>106601.58110265507</v>
      </c>
      <c r="O75" s="6">
        <f t="shared" si="51"/>
        <v>-2548.3752089005661</v>
      </c>
      <c r="P75" s="6">
        <f t="shared" si="52"/>
        <v>-1571.1940487928948</v>
      </c>
      <c r="Q75" s="6">
        <f t="shared" si="53"/>
        <v>-977.18116010767119</v>
      </c>
      <c r="T75" s="6"/>
      <c r="U75" s="6"/>
      <c r="V75" s="6"/>
      <c r="W75" s="6"/>
      <c r="Z75" s="6"/>
      <c r="AA75" s="6"/>
      <c r="AB75" s="6"/>
      <c r="AC75" s="6"/>
    </row>
    <row r="76" spans="7:29" x14ac:dyDescent="0.25">
      <c r="M76">
        <f t="shared" si="49"/>
        <v>69</v>
      </c>
      <c r="N76" s="6">
        <f t="shared" si="50"/>
        <v>105030.38705386217</v>
      </c>
      <c r="O76" s="6">
        <f t="shared" si="51"/>
        <v>-2548.3752089005661</v>
      </c>
      <c r="P76" s="6">
        <f t="shared" si="52"/>
        <v>-1585.5966609068296</v>
      </c>
      <c r="Q76" s="6">
        <f t="shared" si="53"/>
        <v>-962.77854799373631</v>
      </c>
      <c r="T76" s="6"/>
      <c r="U76" s="6"/>
      <c r="V76" s="6"/>
      <c r="W76" s="6"/>
      <c r="Z76" s="6"/>
      <c r="AA76" s="6"/>
      <c r="AB76" s="6"/>
      <c r="AC76" s="6"/>
    </row>
    <row r="77" spans="7:29" x14ac:dyDescent="0.25">
      <c r="M77">
        <f t="shared" si="49"/>
        <v>70</v>
      </c>
      <c r="N77" s="6">
        <f t="shared" si="50"/>
        <v>103444.79039295534</v>
      </c>
      <c r="O77" s="6">
        <f t="shared" si="51"/>
        <v>-2548.3752089005661</v>
      </c>
      <c r="P77" s="6">
        <f t="shared" si="52"/>
        <v>-1600.1312969651422</v>
      </c>
      <c r="Q77" s="6">
        <f t="shared" si="53"/>
        <v>-948.24391193542374</v>
      </c>
      <c r="T77" s="6"/>
      <c r="U77" s="6"/>
      <c r="V77" s="6"/>
      <c r="W77" s="6"/>
      <c r="Z77" s="6"/>
      <c r="AA77" s="6"/>
      <c r="AB77" s="6"/>
      <c r="AC77" s="6"/>
    </row>
    <row r="78" spans="7:29" x14ac:dyDescent="0.25">
      <c r="M78">
        <f t="shared" si="49"/>
        <v>71</v>
      </c>
      <c r="N78" s="6">
        <f t="shared" si="50"/>
        <v>101844.6590959902</v>
      </c>
      <c r="O78" s="6">
        <f t="shared" si="51"/>
        <v>-2548.3752089005661</v>
      </c>
      <c r="P78" s="6">
        <f t="shared" si="52"/>
        <v>-1614.7991671873226</v>
      </c>
      <c r="Q78" s="6">
        <f t="shared" si="53"/>
        <v>-933.57604171324328</v>
      </c>
      <c r="T78" s="6"/>
      <c r="U78" s="6"/>
      <c r="V78" s="6"/>
      <c r="W78" s="6"/>
    </row>
    <row r="79" spans="7:29" x14ac:dyDescent="0.25">
      <c r="M79">
        <f t="shared" si="49"/>
        <v>72</v>
      </c>
      <c r="N79" s="6">
        <f t="shared" si="50"/>
        <v>100229.85992880288</v>
      </c>
      <c r="O79" s="6">
        <f t="shared" si="51"/>
        <v>-2548.3752089005661</v>
      </c>
      <c r="P79" s="6">
        <f t="shared" si="52"/>
        <v>-1629.6014928865397</v>
      </c>
      <c r="Q79" s="6">
        <f t="shared" si="53"/>
        <v>-918.77371601402626</v>
      </c>
      <c r="T79" s="6"/>
      <c r="U79" s="6"/>
      <c r="V79" s="6"/>
      <c r="W79" s="6"/>
    </row>
    <row r="80" spans="7:29" x14ac:dyDescent="0.25">
      <c r="M80">
        <f>M79+1</f>
        <v>73</v>
      </c>
      <c r="N80" s="6">
        <f>N79+P79</f>
        <v>98600.258435916345</v>
      </c>
      <c r="O80" s="6">
        <f>PMT(N$4/12,N$3,N$2)</f>
        <v>-2548.3752089005661</v>
      </c>
      <c r="P80" s="6">
        <f>PPMT(N$4/12,M80,N$3,N$2)</f>
        <v>-1644.5395065713328</v>
      </c>
      <c r="Q80" s="6">
        <f>IPMT(N$4/12,M80,N$3,N$2)</f>
        <v>-903.83570232923273</v>
      </c>
      <c r="T80" s="6"/>
      <c r="U80" s="6"/>
      <c r="V80" s="6"/>
      <c r="W80" s="6"/>
    </row>
    <row r="81" spans="13:23" x14ac:dyDescent="0.25">
      <c r="M81">
        <f t="shared" ref="M81:M92" si="59">M80+1</f>
        <v>74</v>
      </c>
      <c r="N81" s="6">
        <f t="shared" ref="N81:N92" si="60">N80+P80</f>
        <v>96955.718929345006</v>
      </c>
      <c r="O81" s="6">
        <f t="shared" ref="O81:O92" si="61">PMT(N$4/12,N$3,N$2)</f>
        <v>-2548.3752089005661</v>
      </c>
      <c r="P81" s="6">
        <f t="shared" ref="P81:P92" si="62">PPMT(N$4/12,M81,N$3,N$2)</f>
        <v>-1659.6144520482371</v>
      </c>
      <c r="Q81" s="6">
        <f t="shared" ref="Q81:Q92" si="63">IPMT(N$4/12,M81,N$3,N$2)</f>
        <v>-888.76075685232911</v>
      </c>
      <c r="T81" s="6"/>
      <c r="U81" s="6"/>
      <c r="V81" s="6"/>
      <c r="W81" s="6"/>
    </row>
    <row r="82" spans="13:23" x14ac:dyDescent="0.25">
      <c r="M82">
        <f t="shared" si="59"/>
        <v>75</v>
      </c>
      <c r="N82" s="6">
        <f t="shared" si="60"/>
        <v>95296.104477296773</v>
      </c>
      <c r="O82" s="6">
        <f t="shared" si="61"/>
        <v>-2548.3752089005661</v>
      </c>
      <c r="P82" s="6">
        <f t="shared" si="62"/>
        <v>-1674.8275845253456</v>
      </c>
      <c r="Q82" s="6">
        <f t="shared" si="63"/>
        <v>-873.54762437522015</v>
      </c>
      <c r="T82" s="6"/>
      <c r="U82" s="6"/>
      <c r="V82" s="6"/>
      <c r="W82" s="6"/>
    </row>
    <row r="83" spans="13:23" x14ac:dyDescent="0.25">
      <c r="M83">
        <f t="shared" si="59"/>
        <v>76</v>
      </c>
      <c r="N83" s="6">
        <f t="shared" si="60"/>
        <v>93621.276892771421</v>
      </c>
      <c r="O83" s="6">
        <f t="shared" si="61"/>
        <v>-2548.3752089005661</v>
      </c>
      <c r="P83" s="6">
        <f t="shared" si="62"/>
        <v>-1690.1801707168281</v>
      </c>
      <c r="Q83" s="6">
        <f t="shared" si="63"/>
        <v>-858.19503818373778</v>
      </c>
      <c r="T83" s="6"/>
      <c r="U83" s="6"/>
      <c r="V83" s="6"/>
      <c r="W83" s="6"/>
    </row>
    <row r="84" spans="13:23" x14ac:dyDescent="0.25">
      <c r="M84">
        <f t="shared" si="59"/>
        <v>77</v>
      </c>
      <c r="N84" s="6">
        <f t="shared" si="60"/>
        <v>91931.096722054586</v>
      </c>
      <c r="O84" s="6">
        <f t="shared" si="61"/>
        <v>-2548.3752089005661</v>
      </c>
      <c r="P84" s="6">
        <f t="shared" si="62"/>
        <v>-1705.6734889483992</v>
      </c>
      <c r="Q84" s="6">
        <f t="shared" si="63"/>
        <v>-842.70171995216708</v>
      </c>
      <c r="T84" s="6"/>
      <c r="U84" s="6"/>
      <c r="V84" s="6"/>
      <c r="W84" s="6"/>
    </row>
    <row r="85" spans="13:23" x14ac:dyDescent="0.25">
      <c r="M85">
        <f t="shared" si="59"/>
        <v>78</v>
      </c>
      <c r="N85" s="6">
        <f t="shared" si="60"/>
        <v>90225.423233106194</v>
      </c>
      <c r="O85" s="6">
        <f t="shared" si="61"/>
        <v>-2548.3752089005661</v>
      </c>
      <c r="P85" s="6">
        <f t="shared" si="62"/>
        <v>-1721.3088292637592</v>
      </c>
      <c r="Q85" s="6">
        <f t="shared" si="63"/>
        <v>-827.06637963680669</v>
      </c>
      <c r="T85" s="6"/>
      <c r="U85" s="6"/>
      <c r="V85" s="6"/>
      <c r="W85" s="6"/>
    </row>
    <row r="86" spans="13:23" x14ac:dyDescent="0.25">
      <c r="M86">
        <f t="shared" si="59"/>
        <v>79</v>
      </c>
      <c r="N86" s="6">
        <f t="shared" si="60"/>
        <v>88504.114403842439</v>
      </c>
      <c r="O86" s="6">
        <f t="shared" si="61"/>
        <v>-2548.3752089005661</v>
      </c>
      <c r="P86" s="6">
        <f t="shared" si="62"/>
        <v>-1737.0874935320103</v>
      </c>
      <c r="Q86" s="6">
        <f t="shared" si="63"/>
        <v>-811.28771536855561</v>
      </c>
      <c r="T86" s="6"/>
      <c r="U86" s="6"/>
      <c r="V86" s="6"/>
      <c r="W86" s="6"/>
    </row>
    <row r="87" spans="13:23" x14ac:dyDescent="0.25">
      <c r="M87">
        <f t="shared" si="59"/>
        <v>80</v>
      </c>
      <c r="N87" s="6">
        <f t="shared" si="60"/>
        <v>86767.026910310422</v>
      </c>
      <c r="O87" s="6">
        <f t="shared" si="61"/>
        <v>-2548.3752089005661</v>
      </c>
      <c r="P87" s="6">
        <f t="shared" si="62"/>
        <v>-1753.0107955560541</v>
      </c>
      <c r="Q87" s="6">
        <f t="shared" si="63"/>
        <v>-795.36441334451206</v>
      </c>
      <c r="T87" s="6"/>
      <c r="U87" s="6"/>
      <c r="V87" s="6"/>
      <c r="W87" s="6"/>
    </row>
    <row r="88" spans="13:23" x14ac:dyDescent="0.25">
      <c r="M88">
        <f t="shared" si="59"/>
        <v>81</v>
      </c>
      <c r="N88" s="6">
        <f t="shared" si="60"/>
        <v>85014.016114754369</v>
      </c>
      <c r="O88" s="6">
        <f t="shared" si="61"/>
        <v>-2548.3752089005661</v>
      </c>
      <c r="P88" s="6">
        <f t="shared" si="62"/>
        <v>-1769.0800611819845</v>
      </c>
      <c r="Q88" s="6">
        <f t="shared" si="63"/>
        <v>-779.29514771858157</v>
      </c>
      <c r="T88" s="6"/>
      <c r="U88" s="6"/>
      <c r="V88" s="6"/>
      <c r="W88" s="6"/>
    </row>
    <row r="89" spans="13:23" x14ac:dyDescent="0.25">
      <c r="M89">
        <f t="shared" si="59"/>
        <v>82</v>
      </c>
      <c r="N89" s="6">
        <f t="shared" si="60"/>
        <v>83244.936053572383</v>
      </c>
      <c r="O89" s="6">
        <f t="shared" si="61"/>
        <v>-2548.3752089005661</v>
      </c>
      <c r="P89" s="6">
        <f t="shared" si="62"/>
        <v>-1785.2966284094859</v>
      </c>
      <c r="Q89" s="6">
        <f t="shared" si="63"/>
        <v>-763.07858049108006</v>
      </c>
      <c r="T89" s="6"/>
      <c r="U89" s="6"/>
      <c r="V89" s="6"/>
      <c r="W89" s="6"/>
    </row>
    <row r="90" spans="13:23" x14ac:dyDescent="0.25">
      <c r="M90">
        <f t="shared" si="59"/>
        <v>83</v>
      </c>
      <c r="N90" s="6">
        <f t="shared" si="60"/>
        <v>81459.639425162895</v>
      </c>
      <c r="O90" s="6">
        <f t="shared" si="61"/>
        <v>-2548.3752089005661</v>
      </c>
      <c r="P90" s="6">
        <f t="shared" si="62"/>
        <v>-1801.6618475032394</v>
      </c>
      <c r="Q90" s="6">
        <f t="shared" si="63"/>
        <v>-746.71336139732637</v>
      </c>
      <c r="T90" s="6"/>
      <c r="U90" s="6"/>
      <c r="V90" s="6"/>
      <c r="W90" s="6"/>
    </row>
    <row r="91" spans="13:23" x14ac:dyDescent="0.25">
      <c r="M91">
        <f t="shared" si="59"/>
        <v>84</v>
      </c>
      <c r="N91" s="6">
        <f t="shared" si="60"/>
        <v>79657.977577659651</v>
      </c>
      <c r="O91" s="6">
        <f t="shared" si="61"/>
        <v>-2548.3752089005661</v>
      </c>
      <c r="P91" s="6">
        <f t="shared" si="62"/>
        <v>-1818.1770811053525</v>
      </c>
      <c r="Q91" s="6">
        <f t="shared" si="63"/>
        <v>-730.19812779521351</v>
      </c>
      <c r="T91" s="6"/>
      <c r="U91" s="6"/>
      <c r="V91" s="6"/>
      <c r="W91" s="6"/>
    </row>
    <row r="92" spans="13:23" x14ac:dyDescent="0.25">
      <c r="M92">
        <f t="shared" si="59"/>
        <v>85</v>
      </c>
      <c r="N92" s="6">
        <f t="shared" si="60"/>
        <v>77839.800496554293</v>
      </c>
      <c r="O92" s="6">
        <f t="shared" si="61"/>
        <v>-2548.3752089005661</v>
      </c>
      <c r="P92" s="6">
        <f t="shared" si="62"/>
        <v>-1834.8437043488182</v>
      </c>
      <c r="Q92" s="6">
        <f t="shared" si="63"/>
        <v>-713.53150455174773</v>
      </c>
      <c r="T92" s="6"/>
      <c r="U92" s="6"/>
      <c r="V92" s="6"/>
      <c r="W92" s="6"/>
    </row>
    <row r="93" spans="13:23" x14ac:dyDescent="0.25">
      <c r="M93">
        <f>M92+1</f>
        <v>86</v>
      </c>
      <c r="N93" s="6">
        <f>N92+P92</f>
        <v>76004.95679220547</v>
      </c>
      <c r="O93" s="6">
        <f>PMT(N$4/12,N$3,N$2)</f>
        <v>-2548.3752089005661</v>
      </c>
      <c r="P93" s="6">
        <f>PPMT(N$4/12,M93,N$3,N$2)</f>
        <v>-1851.6631049720156</v>
      </c>
      <c r="Q93" s="6">
        <f>IPMT(N$4/12,M93,N$3,N$2)</f>
        <v>-696.71210392855016</v>
      </c>
      <c r="T93" s="6"/>
      <c r="U93" s="6"/>
      <c r="V93" s="6"/>
      <c r="W93" s="6"/>
    </row>
    <row r="94" spans="13:23" x14ac:dyDescent="0.25">
      <c r="M94">
        <f t="shared" ref="M94:M108" si="64">M93+1</f>
        <v>87</v>
      </c>
      <c r="N94" s="6">
        <f t="shared" ref="N94:N108" si="65">N93+P93</f>
        <v>74153.293687233454</v>
      </c>
      <c r="O94" s="6">
        <f t="shared" ref="O94:O108" si="66">PMT(N$4/12,N$3,N$2)</f>
        <v>-2548.3752089005661</v>
      </c>
      <c r="P94" s="6">
        <f t="shared" ref="P94:P108" si="67">PPMT(N$4/12,M94,N$3,N$2)</f>
        <v>-1868.6366834342591</v>
      </c>
      <c r="Q94" s="6">
        <f t="shared" ref="Q94:Q108" si="68">IPMT(N$4/12,M94,N$3,N$2)</f>
        <v>-679.73852546630667</v>
      </c>
      <c r="T94" s="6"/>
      <c r="U94" s="6"/>
      <c r="V94" s="6"/>
      <c r="W94" s="6"/>
    </row>
    <row r="95" spans="13:23" x14ac:dyDescent="0.25">
      <c r="M95">
        <f t="shared" si="64"/>
        <v>88</v>
      </c>
      <c r="N95" s="6">
        <f t="shared" si="65"/>
        <v>72284.657003799191</v>
      </c>
      <c r="O95" s="6">
        <f t="shared" si="66"/>
        <v>-2548.3752089005661</v>
      </c>
      <c r="P95" s="6">
        <f t="shared" si="67"/>
        <v>-1885.7658530324063</v>
      </c>
      <c r="Q95" s="6">
        <f t="shared" si="68"/>
        <v>-662.60935586815947</v>
      </c>
      <c r="T95" s="6"/>
      <c r="U95" s="6"/>
      <c r="V95" s="6"/>
      <c r="W95" s="6"/>
    </row>
    <row r="96" spans="13:23" x14ac:dyDescent="0.25">
      <c r="M96">
        <f t="shared" si="64"/>
        <v>89</v>
      </c>
      <c r="N96" s="6">
        <f t="shared" si="65"/>
        <v>70398.89115076678</v>
      </c>
      <c r="O96" s="6">
        <f t="shared" si="66"/>
        <v>-2548.3752089005661</v>
      </c>
      <c r="P96" s="6">
        <f t="shared" si="67"/>
        <v>-1903.0520400185371</v>
      </c>
      <c r="Q96" s="6">
        <f t="shared" si="68"/>
        <v>-645.32316888202899</v>
      </c>
      <c r="T96" s="6"/>
      <c r="U96" s="6"/>
      <c r="V96" s="6"/>
      <c r="W96" s="6"/>
    </row>
    <row r="97" spans="13:23" x14ac:dyDescent="0.25">
      <c r="M97">
        <f t="shared" si="64"/>
        <v>90</v>
      </c>
      <c r="N97" s="6">
        <f t="shared" si="65"/>
        <v>68495.839110748246</v>
      </c>
      <c r="O97" s="6">
        <f t="shared" si="66"/>
        <v>-2548.3752089005661</v>
      </c>
      <c r="P97" s="6">
        <f t="shared" si="67"/>
        <v>-1920.4966837187069</v>
      </c>
      <c r="Q97" s="6">
        <f t="shared" si="68"/>
        <v>-627.878525181859</v>
      </c>
      <c r="T97" s="6"/>
      <c r="U97" s="6"/>
      <c r="V97" s="6"/>
      <c r="W97" s="6"/>
    </row>
    <row r="98" spans="13:23" x14ac:dyDescent="0.25">
      <c r="M98">
        <f t="shared" si="64"/>
        <v>91</v>
      </c>
      <c r="N98" s="6">
        <f t="shared" si="65"/>
        <v>66575.342427029536</v>
      </c>
      <c r="O98" s="6">
        <f t="shared" si="66"/>
        <v>-2548.3752089005661</v>
      </c>
      <c r="P98" s="6">
        <f t="shared" si="67"/>
        <v>-1938.1012366527953</v>
      </c>
      <c r="Q98" s="6">
        <f t="shared" si="68"/>
        <v>-610.27397224777098</v>
      </c>
      <c r="T98" s="6"/>
      <c r="U98" s="6"/>
      <c r="V98" s="6"/>
      <c r="W98" s="6"/>
    </row>
    <row r="99" spans="13:23" x14ac:dyDescent="0.25">
      <c r="M99">
        <f t="shared" si="64"/>
        <v>92</v>
      </c>
      <c r="N99" s="6">
        <f t="shared" si="65"/>
        <v>64637.241190376742</v>
      </c>
      <c r="O99" s="6">
        <f t="shared" si="66"/>
        <v>-2548.3752089005661</v>
      </c>
      <c r="P99" s="6">
        <f t="shared" si="67"/>
        <v>-1955.8671646554458</v>
      </c>
      <c r="Q99" s="6">
        <f t="shared" si="68"/>
        <v>-592.50804424512023</v>
      </c>
      <c r="T99" s="6"/>
      <c r="U99" s="6"/>
      <c r="V99" s="6"/>
      <c r="W99" s="6"/>
    </row>
    <row r="100" spans="13:23" x14ac:dyDescent="0.25">
      <c r="M100">
        <f t="shared" si="64"/>
        <v>93</v>
      </c>
      <c r="N100" s="6">
        <f t="shared" si="65"/>
        <v>62681.374025721299</v>
      </c>
      <c r="O100" s="6">
        <f t="shared" si="66"/>
        <v>-2548.3752089005661</v>
      </c>
      <c r="P100" s="6">
        <f t="shared" si="67"/>
        <v>-1973.7959469981206</v>
      </c>
      <c r="Q100" s="6">
        <f t="shared" si="68"/>
        <v>-574.5792619024453</v>
      </c>
      <c r="T100" s="6"/>
      <c r="U100" s="6"/>
      <c r="V100" s="6"/>
      <c r="W100" s="6"/>
    </row>
    <row r="101" spans="13:23" x14ac:dyDescent="0.25">
      <c r="M101">
        <f t="shared" si="64"/>
        <v>94</v>
      </c>
      <c r="N101" s="6">
        <f t="shared" si="65"/>
        <v>60707.578078723178</v>
      </c>
      <c r="O101" s="6">
        <f t="shared" si="66"/>
        <v>-2548.3752089005661</v>
      </c>
      <c r="P101" s="6">
        <f t="shared" si="67"/>
        <v>-1991.8890765122701</v>
      </c>
      <c r="Q101" s="6">
        <f t="shared" si="68"/>
        <v>-556.4861323882958</v>
      </c>
      <c r="T101" s="6"/>
      <c r="U101" s="6"/>
      <c r="V101" s="6"/>
      <c r="W101" s="6"/>
    </row>
    <row r="102" spans="13:23" x14ac:dyDescent="0.25">
      <c r="M102">
        <f t="shared" si="64"/>
        <v>95</v>
      </c>
      <c r="N102" s="6">
        <f t="shared" si="65"/>
        <v>58715.689002210907</v>
      </c>
      <c r="O102" s="6">
        <f t="shared" si="66"/>
        <v>-2548.3752089005661</v>
      </c>
      <c r="P102" s="6">
        <f t="shared" si="67"/>
        <v>-2010.1480597136324</v>
      </c>
      <c r="Q102" s="6">
        <f t="shared" si="68"/>
        <v>-538.22714918693339</v>
      </c>
      <c r="T102" s="6"/>
      <c r="U102" s="6"/>
      <c r="V102" s="6"/>
      <c r="W102" s="6"/>
    </row>
    <row r="103" spans="13:23" x14ac:dyDescent="0.25">
      <c r="M103">
        <f t="shared" si="64"/>
        <v>96</v>
      </c>
      <c r="N103" s="6">
        <f t="shared" si="65"/>
        <v>56705.540942497275</v>
      </c>
      <c r="O103" s="6">
        <f t="shared" si="66"/>
        <v>-2548.3752089005661</v>
      </c>
      <c r="P103" s="6">
        <f t="shared" si="67"/>
        <v>-2028.5744169276741</v>
      </c>
      <c r="Q103" s="6">
        <f t="shared" si="68"/>
        <v>-519.80079197289172</v>
      </c>
      <c r="T103" s="6"/>
      <c r="U103" s="6"/>
      <c r="V103" s="6"/>
      <c r="W103" s="6"/>
    </row>
    <row r="104" spans="13:23" x14ac:dyDescent="0.25">
      <c r="M104">
        <f t="shared" si="64"/>
        <v>97</v>
      </c>
      <c r="N104" s="6">
        <f t="shared" si="65"/>
        <v>54676.966525569602</v>
      </c>
      <c r="O104" s="6">
        <f t="shared" si="66"/>
        <v>-2548.3752089005661</v>
      </c>
      <c r="P104" s="6">
        <f t="shared" si="67"/>
        <v>-2047.1696824161777</v>
      </c>
      <c r="Q104" s="6">
        <f t="shared" si="68"/>
        <v>-501.20552648438814</v>
      </c>
      <c r="T104" s="6"/>
      <c r="U104" s="6"/>
      <c r="V104" s="6"/>
      <c r="W104" s="6"/>
    </row>
    <row r="105" spans="13:23" x14ac:dyDescent="0.25">
      <c r="M105">
        <f t="shared" si="64"/>
        <v>98</v>
      </c>
      <c r="N105" s="6">
        <f t="shared" si="65"/>
        <v>52629.796843153425</v>
      </c>
      <c r="O105" s="6">
        <f t="shared" si="66"/>
        <v>-2548.3752089005661</v>
      </c>
      <c r="P105" s="6">
        <f t="shared" si="67"/>
        <v>-2065.9354045049927</v>
      </c>
      <c r="Q105" s="6">
        <f t="shared" si="68"/>
        <v>-482.43980439557311</v>
      </c>
      <c r="T105" s="6"/>
      <c r="U105" s="6"/>
      <c r="V105" s="6"/>
      <c r="W105" s="6"/>
    </row>
    <row r="106" spans="13:23" x14ac:dyDescent="0.25">
      <c r="M106">
        <f t="shared" si="64"/>
        <v>99</v>
      </c>
      <c r="N106" s="6">
        <f t="shared" si="65"/>
        <v>50563.861438648433</v>
      </c>
      <c r="O106" s="6">
        <f t="shared" si="66"/>
        <v>-2548.3752089005661</v>
      </c>
      <c r="P106" s="6">
        <f t="shared" si="67"/>
        <v>-2084.8731457129552</v>
      </c>
      <c r="Q106" s="6">
        <f t="shared" si="68"/>
        <v>-463.5020631876107</v>
      </c>
      <c r="T106" s="6"/>
      <c r="U106" s="6"/>
      <c r="V106" s="6"/>
      <c r="W106" s="6"/>
    </row>
    <row r="107" spans="13:23" x14ac:dyDescent="0.25">
      <c r="M107">
        <f t="shared" si="64"/>
        <v>100</v>
      </c>
      <c r="N107" s="6">
        <f t="shared" si="65"/>
        <v>48478.988292935479</v>
      </c>
      <c r="O107" s="6">
        <f t="shared" si="66"/>
        <v>-2548.3752089005661</v>
      </c>
      <c r="P107" s="6">
        <f t="shared" si="67"/>
        <v>-2103.9844828819905</v>
      </c>
      <c r="Q107" s="6">
        <f t="shared" si="68"/>
        <v>-444.39072601857526</v>
      </c>
      <c r="T107" s="6"/>
      <c r="U107" s="6"/>
      <c r="V107" s="6"/>
      <c r="W107" s="6"/>
    </row>
    <row r="108" spans="13:23" x14ac:dyDescent="0.25">
      <c r="M108">
        <f t="shared" si="64"/>
        <v>101</v>
      </c>
      <c r="N108" s="6">
        <f t="shared" si="65"/>
        <v>46375.003810053488</v>
      </c>
      <c r="O108" s="6">
        <f t="shared" si="66"/>
        <v>-2548.3752089005661</v>
      </c>
      <c r="P108" s="6">
        <f t="shared" si="67"/>
        <v>-2123.271007308409</v>
      </c>
      <c r="Q108" s="6">
        <f t="shared" si="68"/>
        <v>-425.1042015921571</v>
      </c>
      <c r="T108" s="6"/>
      <c r="U108" s="6"/>
      <c r="V108" s="6"/>
      <c r="W108" s="6"/>
    </row>
    <row r="109" spans="13:23" x14ac:dyDescent="0.25">
      <c r="M109">
        <f>M108+1</f>
        <v>102</v>
      </c>
      <c r="N109" s="6">
        <f>N108+P108</f>
        <v>44251.732802745079</v>
      </c>
      <c r="O109" s="6">
        <f>PMT(N$4/12,N$3,N$2)</f>
        <v>-2548.3752089005661</v>
      </c>
      <c r="P109" s="6">
        <f>PPMT(N$4/12,M109,N$3,N$2)</f>
        <v>-2142.7343248754023</v>
      </c>
      <c r="Q109" s="6">
        <f>IPMT(N$4/12,M109,N$3,N$2)</f>
        <v>-405.6408840251633</v>
      </c>
    </row>
    <row r="110" spans="13:23" x14ac:dyDescent="0.25">
      <c r="M110">
        <f t="shared" ref="M110:M119" si="69">M109+1</f>
        <v>103</v>
      </c>
      <c r="N110" s="6">
        <f t="shared" ref="N110:N119" si="70">N109+P109</f>
        <v>42108.998477869674</v>
      </c>
      <c r="O110" s="6">
        <f t="shared" ref="O110:O119" si="71">PMT(N$4/12,N$3,N$2)</f>
        <v>-2548.3752089005661</v>
      </c>
      <c r="P110" s="6">
        <f t="shared" ref="P110:P119" si="72">PPMT(N$4/12,M110,N$3,N$2)</f>
        <v>-2162.3760561867607</v>
      </c>
      <c r="Q110" s="6">
        <f t="shared" ref="Q110:Q119" si="73">IPMT(N$4/12,M110,N$3,N$2)</f>
        <v>-385.99915271380547</v>
      </c>
    </row>
    <row r="111" spans="13:23" x14ac:dyDescent="0.25">
      <c r="M111">
        <f t="shared" si="69"/>
        <v>104</v>
      </c>
      <c r="N111" s="6">
        <f t="shared" si="70"/>
        <v>39946.622421682914</v>
      </c>
      <c r="O111" s="6">
        <f t="shared" si="71"/>
        <v>-2548.3752089005661</v>
      </c>
      <c r="P111" s="6">
        <f t="shared" si="72"/>
        <v>-2182.197836701806</v>
      </c>
      <c r="Q111" s="6">
        <f t="shared" si="73"/>
        <v>-366.17737219876017</v>
      </c>
    </row>
    <row r="112" spans="13:23" x14ac:dyDescent="0.25">
      <c r="M112">
        <f t="shared" si="69"/>
        <v>105</v>
      </c>
      <c r="N112" s="6">
        <f t="shared" si="70"/>
        <v>37764.424584981105</v>
      </c>
      <c r="O112" s="6">
        <f t="shared" si="71"/>
        <v>-2548.3752089005661</v>
      </c>
      <c r="P112" s="6">
        <f t="shared" si="72"/>
        <v>-2202.2013168715721</v>
      </c>
      <c r="Q112" s="6">
        <f t="shared" si="73"/>
        <v>-346.17389202899352</v>
      </c>
    </row>
    <row r="113" spans="13:17" x14ac:dyDescent="0.25">
      <c r="M113">
        <f t="shared" si="69"/>
        <v>106</v>
      </c>
      <c r="N113" s="6">
        <f t="shared" si="70"/>
        <v>35562.223268109534</v>
      </c>
      <c r="O113" s="6">
        <f t="shared" si="71"/>
        <v>-2548.3752089005661</v>
      </c>
      <c r="P113" s="6">
        <f t="shared" si="72"/>
        <v>-2222.3881622762283</v>
      </c>
      <c r="Q113" s="6">
        <f t="shared" si="73"/>
        <v>-325.98704662433755</v>
      </c>
    </row>
    <row r="114" spans="13:17" x14ac:dyDescent="0.25">
      <c r="M114">
        <f t="shared" si="69"/>
        <v>107</v>
      </c>
      <c r="N114" s="6">
        <f t="shared" si="70"/>
        <v>33339.835105833306</v>
      </c>
      <c r="O114" s="6">
        <f t="shared" si="71"/>
        <v>-2548.3752089005661</v>
      </c>
      <c r="P114" s="6">
        <f t="shared" si="72"/>
        <v>-2242.7600537637604</v>
      </c>
      <c r="Q114" s="6">
        <f t="shared" si="73"/>
        <v>-305.61515513680536</v>
      </c>
    </row>
    <row r="115" spans="13:17" x14ac:dyDescent="0.25">
      <c r="M115">
        <f t="shared" si="69"/>
        <v>108</v>
      </c>
      <c r="N115" s="6">
        <f t="shared" si="70"/>
        <v>31097.075052069547</v>
      </c>
      <c r="O115" s="6">
        <f t="shared" si="71"/>
        <v>-2548.3752089005661</v>
      </c>
      <c r="P115" s="6">
        <f t="shared" si="72"/>
        <v>-2263.3186875899282</v>
      </c>
      <c r="Q115" s="6">
        <f t="shared" si="73"/>
        <v>-285.05652131063761</v>
      </c>
    </row>
    <row r="116" spans="13:17" x14ac:dyDescent="0.25">
      <c r="M116">
        <f t="shared" si="69"/>
        <v>109</v>
      </c>
      <c r="N116" s="6">
        <f t="shared" si="70"/>
        <v>28833.756364479617</v>
      </c>
      <c r="O116" s="6">
        <f t="shared" si="71"/>
        <v>-2548.3752089005661</v>
      </c>
      <c r="P116" s="6">
        <f t="shared" si="72"/>
        <v>-2284.0657755595025</v>
      </c>
      <c r="Q116" s="6">
        <f t="shared" si="73"/>
        <v>-264.30943334106331</v>
      </c>
    </row>
    <row r="117" spans="13:17" x14ac:dyDescent="0.25">
      <c r="M117">
        <f t="shared" si="69"/>
        <v>110</v>
      </c>
      <c r="N117" s="6">
        <f t="shared" si="70"/>
        <v>26549.690588920115</v>
      </c>
      <c r="O117" s="6">
        <f t="shared" si="71"/>
        <v>-2548.3752089005661</v>
      </c>
      <c r="P117" s="6">
        <f t="shared" si="72"/>
        <v>-2305.0030451687981</v>
      </c>
      <c r="Q117" s="6">
        <f t="shared" si="73"/>
        <v>-243.37216373176781</v>
      </c>
    </row>
    <row r="118" spans="13:17" x14ac:dyDescent="0.25">
      <c r="M118">
        <f t="shared" si="69"/>
        <v>111</v>
      </c>
      <c r="N118" s="6">
        <f t="shared" si="70"/>
        <v>24244.687543751315</v>
      </c>
      <c r="O118" s="6">
        <f t="shared" si="71"/>
        <v>-2548.3752089005661</v>
      </c>
      <c r="P118" s="6">
        <f t="shared" si="72"/>
        <v>-2326.1322397495119</v>
      </c>
      <c r="Q118" s="6">
        <f t="shared" si="73"/>
        <v>-222.24296915105387</v>
      </c>
    </row>
    <row r="119" spans="13:17" x14ac:dyDescent="0.25">
      <c r="M119">
        <f t="shared" si="69"/>
        <v>112</v>
      </c>
      <c r="N119" s="6">
        <f t="shared" si="70"/>
        <v>21918.555304001802</v>
      </c>
      <c r="O119" s="6">
        <f t="shared" si="71"/>
        <v>-2548.3752089005661</v>
      </c>
      <c r="P119" s="6">
        <f t="shared" si="72"/>
        <v>-2347.4551186138829</v>
      </c>
      <c r="Q119" s="6">
        <f t="shared" si="73"/>
        <v>-200.92009028668335</v>
      </c>
    </row>
    <row r="120" spans="13:17" x14ac:dyDescent="0.25">
      <c r="M120">
        <f>M119+1</f>
        <v>113</v>
      </c>
      <c r="N120" s="6">
        <f>N119+P119</f>
        <v>19571.100185387921</v>
      </c>
      <c r="O120" s="6">
        <f>PMT(N$4/12,N$3,N$2)</f>
        <v>-2548.3752089005661</v>
      </c>
      <c r="P120" s="6">
        <f>PPMT(N$4/12,M120,N$3,N$2)</f>
        <v>-2368.9734572011766</v>
      </c>
      <c r="Q120" s="6">
        <f>IPMT(N$4/12,M120,N$3,N$2)</f>
        <v>-179.40175169938937</v>
      </c>
    </row>
    <row r="121" spans="13:17" x14ac:dyDescent="0.25">
      <c r="M121">
        <f t="shared" ref="M121:M127" si="74">M120+1</f>
        <v>114</v>
      </c>
      <c r="N121" s="6">
        <f t="shared" ref="N121:N127" si="75">N120+P120</f>
        <v>17202.126728186744</v>
      </c>
      <c r="O121" s="6">
        <f t="shared" ref="O121:O127" si="76">PMT(N$4/12,N$3,N$2)</f>
        <v>-2548.3752089005661</v>
      </c>
      <c r="P121" s="6">
        <f t="shared" ref="P121:P127" si="77">PPMT(N$4/12,M121,N$3,N$2)</f>
        <v>-2390.6890472255204</v>
      </c>
      <c r="Q121" s="6">
        <f t="shared" ref="Q121:Q127" si="78">IPMT(N$4/12,M121,N$3,N$2)</f>
        <v>-157.6861616750453</v>
      </c>
    </row>
    <row r="122" spans="13:17" x14ac:dyDescent="0.25">
      <c r="M122">
        <f t="shared" si="74"/>
        <v>115</v>
      </c>
      <c r="N122" s="6">
        <f t="shared" si="75"/>
        <v>14811.437680961224</v>
      </c>
      <c r="O122" s="6">
        <f t="shared" si="76"/>
        <v>-2548.3752089005661</v>
      </c>
      <c r="P122" s="6">
        <f t="shared" si="77"/>
        <v>-2412.6036968250883</v>
      </c>
      <c r="Q122" s="6">
        <f t="shared" si="78"/>
        <v>-135.77151207547803</v>
      </c>
    </row>
    <row r="123" spans="13:17" x14ac:dyDescent="0.25">
      <c r="M123">
        <f t="shared" si="74"/>
        <v>116</v>
      </c>
      <c r="N123" s="6">
        <f t="shared" si="75"/>
        <v>12398.833984136136</v>
      </c>
      <c r="O123" s="6">
        <f t="shared" si="76"/>
        <v>-2548.3752089005661</v>
      </c>
      <c r="P123" s="6">
        <f t="shared" si="77"/>
        <v>-2434.7192307126511</v>
      </c>
      <c r="Q123" s="6">
        <f t="shared" si="78"/>
        <v>-113.65597818791473</v>
      </c>
    </row>
    <row r="124" spans="13:17" x14ac:dyDescent="0.25">
      <c r="M124">
        <f t="shared" si="74"/>
        <v>117</v>
      </c>
      <c r="N124" s="6">
        <f t="shared" si="75"/>
        <v>9964.1147534234842</v>
      </c>
      <c r="O124" s="6">
        <f t="shared" si="76"/>
        <v>-2548.3752089005661</v>
      </c>
      <c r="P124" s="6">
        <f t="shared" si="77"/>
        <v>-2457.0374903275174</v>
      </c>
      <c r="Q124" s="6">
        <f t="shared" si="78"/>
        <v>-91.337718573048733</v>
      </c>
    </row>
    <row r="125" spans="13:17" x14ac:dyDescent="0.25">
      <c r="M125">
        <f t="shared" si="74"/>
        <v>118</v>
      </c>
      <c r="N125" s="6">
        <f t="shared" si="75"/>
        <v>7507.0772630959673</v>
      </c>
      <c r="O125" s="6">
        <f t="shared" si="76"/>
        <v>-2548.3752089005661</v>
      </c>
      <c r="P125" s="6">
        <f t="shared" si="77"/>
        <v>-2479.5603339888526</v>
      </c>
      <c r="Q125" s="6">
        <f t="shared" si="78"/>
        <v>-68.814874911713176</v>
      </c>
    </row>
    <row r="126" spans="13:17" x14ac:dyDescent="0.25">
      <c r="M126">
        <f t="shared" si="74"/>
        <v>119</v>
      </c>
      <c r="N126" s="6">
        <f t="shared" si="75"/>
        <v>5027.5169291071143</v>
      </c>
      <c r="O126" s="6">
        <f t="shared" si="76"/>
        <v>-2548.3752089005661</v>
      </c>
      <c r="P126" s="6">
        <f t="shared" si="77"/>
        <v>-2502.2896370504172</v>
      </c>
      <c r="Q126" s="6">
        <f t="shared" si="78"/>
        <v>-46.085571850148689</v>
      </c>
    </row>
    <row r="127" spans="13:17" x14ac:dyDescent="0.25">
      <c r="M127">
        <f t="shared" si="74"/>
        <v>120</v>
      </c>
      <c r="N127" s="6">
        <f t="shared" si="75"/>
        <v>2525.227292056697</v>
      </c>
      <c r="O127" s="6">
        <f t="shared" si="76"/>
        <v>-2548.3752089005661</v>
      </c>
      <c r="P127" s="6">
        <f t="shared" si="77"/>
        <v>-2525.2272920567125</v>
      </c>
      <c r="Q127" s="6">
        <f t="shared" si="78"/>
        <v>-23.147916843853199</v>
      </c>
    </row>
    <row r="128" spans="13:17" x14ac:dyDescent="0.25">
      <c r="N128" s="6"/>
      <c r="O128" s="6"/>
      <c r="P128" s="6"/>
      <c r="Q128" s="6"/>
    </row>
    <row r="129" spans="14:17" x14ac:dyDescent="0.25">
      <c r="N129" s="6"/>
      <c r="O129" s="6"/>
      <c r="P129" s="6"/>
      <c r="Q129" s="6"/>
    </row>
    <row r="130" spans="14:17" x14ac:dyDescent="0.25">
      <c r="N130" s="6"/>
      <c r="O130" s="6"/>
      <c r="P130" s="6"/>
      <c r="Q130" s="6"/>
    </row>
    <row r="131" spans="14:17" x14ac:dyDescent="0.25">
      <c r="N131" s="6"/>
      <c r="O131" s="6"/>
      <c r="P131" s="6"/>
      <c r="Q131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02C32-68EC-41AF-AC7E-4AE8EA938612}">
  <dimension ref="A1:AN131"/>
  <sheetViews>
    <sheetView topLeftCell="U64" workbookViewId="0">
      <selection activeCell="AC75" sqref="AC75:AH76"/>
    </sheetView>
  </sheetViews>
  <sheetFormatPr defaultRowHeight="15" x14ac:dyDescent="0.25"/>
  <cols>
    <col min="1" max="1" width="15.28515625" bestFit="1" customWidth="1"/>
    <col min="2" max="2" width="11.5703125" bestFit="1" customWidth="1"/>
    <col min="3" max="4" width="10.5703125" bestFit="1" customWidth="1"/>
    <col min="5" max="5" width="10.28515625" bestFit="1" customWidth="1"/>
    <col min="6" max="6" width="9" bestFit="1" customWidth="1"/>
    <col min="8" max="8" width="15.28515625" bestFit="1" customWidth="1"/>
    <col min="9" max="9" width="12.28515625" bestFit="1" customWidth="1"/>
    <col min="10" max="11" width="8.85546875" bestFit="1" customWidth="1"/>
    <col min="12" max="12" width="10.5703125" bestFit="1" customWidth="1"/>
    <col min="13" max="13" width="9" bestFit="1" customWidth="1"/>
    <col min="15" max="15" width="15.28515625" bestFit="1" customWidth="1"/>
    <col min="16" max="16" width="12.28515625" bestFit="1" customWidth="1"/>
    <col min="17" max="18" width="8.85546875" bestFit="1" customWidth="1"/>
    <col min="19" max="19" width="10.5703125" bestFit="1" customWidth="1"/>
    <col min="20" max="20" width="9" bestFit="1" customWidth="1"/>
    <col min="22" max="22" width="15.28515625" bestFit="1" customWidth="1"/>
    <col min="23" max="23" width="11.5703125" bestFit="1" customWidth="1"/>
    <col min="24" max="26" width="10.5703125" bestFit="1" customWidth="1"/>
    <col min="27" max="27" width="9" bestFit="1" customWidth="1"/>
    <col min="28" max="28" width="9.140625" customWidth="1"/>
    <col min="29" max="29" width="15.28515625" bestFit="1" customWidth="1"/>
    <col min="30" max="30" width="12.5703125" bestFit="1" customWidth="1"/>
    <col min="31" max="34" width="10.5703125" bestFit="1" customWidth="1"/>
    <col min="36" max="36" width="15.28515625" bestFit="1" customWidth="1"/>
    <col min="37" max="37" width="10.7109375" bestFit="1" customWidth="1"/>
    <col min="38" max="39" width="8.85546875" bestFit="1" customWidth="1"/>
    <col min="40" max="40" width="8" bestFit="1" customWidth="1"/>
    <col min="42" max="42" width="15.28515625" bestFit="1" customWidth="1"/>
    <col min="43" max="43" width="10.7109375" bestFit="1" customWidth="1"/>
    <col min="44" max="45" width="8.85546875" bestFit="1" customWidth="1"/>
    <col min="46" max="46" width="8" bestFit="1" customWidth="1"/>
  </cols>
  <sheetData>
    <row r="1" spans="1:40" x14ac:dyDescent="0.25">
      <c r="A1" t="s">
        <v>11</v>
      </c>
      <c r="B1" t="s">
        <v>5</v>
      </c>
      <c r="H1" t="s">
        <v>11</v>
      </c>
      <c r="I1" t="s">
        <v>18</v>
      </c>
      <c r="O1" t="s">
        <v>11</v>
      </c>
      <c r="P1" t="s">
        <v>6</v>
      </c>
      <c r="V1" t="s">
        <v>11</v>
      </c>
      <c r="W1" t="s">
        <v>8</v>
      </c>
      <c r="AC1" t="s">
        <v>11</v>
      </c>
      <c r="AD1" t="s">
        <v>7</v>
      </c>
    </row>
    <row r="2" spans="1:40" x14ac:dyDescent="0.25">
      <c r="A2" t="s">
        <v>12</v>
      </c>
      <c r="B2" s="7">
        <v>25000</v>
      </c>
      <c r="H2" t="s">
        <v>12</v>
      </c>
      <c r="I2" s="7">
        <v>18000</v>
      </c>
      <c r="O2" t="s">
        <v>12</v>
      </c>
      <c r="P2" s="7">
        <v>42000</v>
      </c>
      <c r="V2" t="s">
        <v>12</v>
      </c>
      <c r="W2" s="7">
        <v>65000</v>
      </c>
      <c r="AC2" t="s">
        <v>12</v>
      </c>
      <c r="AD2" s="7">
        <v>185000</v>
      </c>
    </row>
    <row r="3" spans="1:40" x14ac:dyDescent="0.25">
      <c r="A3" t="s">
        <v>13</v>
      </c>
      <c r="B3">
        <v>24</v>
      </c>
      <c r="H3" t="s">
        <v>13</v>
      </c>
      <c r="I3">
        <v>33</v>
      </c>
      <c r="O3" t="s">
        <v>13</v>
      </c>
      <c r="P3">
        <v>60</v>
      </c>
      <c r="V3" t="s">
        <v>13</v>
      </c>
      <c r="W3">
        <v>67</v>
      </c>
      <c r="AC3" t="s">
        <v>13</v>
      </c>
      <c r="AD3">
        <v>120</v>
      </c>
    </row>
    <row r="4" spans="1:40" x14ac:dyDescent="0.25">
      <c r="A4" t="s">
        <v>2</v>
      </c>
      <c r="B4" s="4">
        <v>9.5000000000000001E-2</v>
      </c>
      <c r="H4" t="s">
        <v>2</v>
      </c>
      <c r="I4" s="5">
        <v>0.22989999999999999</v>
      </c>
      <c r="O4" t="s">
        <v>2</v>
      </c>
      <c r="P4" s="5">
        <v>7.2499999999999995E-2</v>
      </c>
      <c r="V4" t="s">
        <v>2</v>
      </c>
      <c r="W4" s="5">
        <v>0.125</v>
      </c>
      <c r="AC4" t="s">
        <v>2</v>
      </c>
      <c r="AD4" s="5">
        <v>0.11</v>
      </c>
    </row>
    <row r="7" spans="1:40" x14ac:dyDescent="0.25">
      <c r="A7" t="s">
        <v>14</v>
      </c>
      <c r="B7" t="s">
        <v>1</v>
      </c>
      <c r="C7" t="s">
        <v>16</v>
      </c>
      <c r="D7" t="s">
        <v>15</v>
      </c>
      <c r="E7" t="s">
        <v>19</v>
      </c>
      <c r="F7" t="s">
        <v>17</v>
      </c>
      <c r="H7" t="s">
        <v>14</v>
      </c>
      <c r="I7" t="s">
        <v>1</v>
      </c>
      <c r="J7" t="s">
        <v>16</v>
      </c>
      <c r="K7" t="s">
        <v>15</v>
      </c>
      <c r="L7" t="s">
        <v>19</v>
      </c>
      <c r="M7" t="s">
        <v>17</v>
      </c>
      <c r="O7" t="s">
        <v>14</v>
      </c>
      <c r="P7" t="s">
        <v>1</v>
      </c>
      <c r="Q7" t="s">
        <v>16</v>
      </c>
      <c r="R7" t="s">
        <v>15</v>
      </c>
      <c r="S7" t="s">
        <v>19</v>
      </c>
      <c r="T7" t="s">
        <v>17</v>
      </c>
      <c r="V7" t="s">
        <v>14</v>
      </c>
      <c r="W7" t="s">
        <v>1</v>
      </c>
      <c r="X7" t="s">
        <v>16</v>
      </c>
      <c r="Y7" t="s">
        <v>15</v>
      </c>
      <c r="Z7" t="s">
        <v>19</v>
      </c>
      <c r="AA7" t="s">
        <v>17</v>
      </c>
      <c r="AC7" t="s">
        <v>14</v>
      </c>
      <c r="AD7" t="s">
        <v>1</v>
      </c>
      <c r="AE7" t="s">
        <v>16</v>
      </c>
      <c r="AF7" t="s">
        <v>15</v>
      </c>
      <c r="AG7" t="s">
        <v>19</v>
      </c>
      <c r="AH7" t="s">
        <v>17</v>
      </c>
    </row>
    <row r="8" spans="1:40" x14ac:dyDescent="0.25">
      <c r="A8">
        <v>1</v>
      </c>
      <c r="B8" s="7">
        <f>B2</f>
        <v>25000</v>
      </c>
      <c r="C8" s="6">
        <f>PMT(B$4/12,B$3,B$2)</f>
        <v>-1147.8623247231328</v>
      </c>
      <c r="D8" s="6">
        <f>PPMT(B$4/12,A8,B$3,B$2)</f>
        <v>-949.94565805646619</v>
      </c>
      <c r="E8" s="6">
        <v>-250</v>
      </c>
      <c r="F8" s="6">
        <f>IPMT(B$4/12,A8,B$3,B$2)</f>
        <v>-197.91666666666669</v>
      </c>
      <c r="H8">
        <v>1</v>
      </c>
      <c r="I8" s="7">
        <f>I2</f>
        <v>18000</v>
      </c>
      <c r="J8" s="6">
        <f t="shared" ref="J8:J31" si="0">PMT(I$4/12,I$3,I$2)</f>
        <v>-740.96819162389568</v>
      </c>
      <c r="K8" s="6">
        <f t="shared" ref="K8:K31" si="1">PPMT(I$4/12,H8,I$3,I$2)</f>
        <v>-396.11819162389565</v>
      </c>
      <c r="L8" s="6"/>
      <c r="M8" s="6">
        <f t="shared" ref="M8:M31" si="2">IPMT(I$4/12,H8,I$3,I$2)</f>
        <v>-344.84999999999997</v>
      </c>
      <c r="O8">
        <v>1</v>
      </c>
      <c r="P8" s="7">
        <f>P2</f>
        <v>42000</v>
      </c>
      <c r="Q8" s="6">
        <f>PMT(P$4/12,P$3,P$2)</f>
        <v>-836.61317681267496</v>
      </c>
      <c r="R8" s="6">
        <f>PPMT(P$4/12,O8,P$3,P$2)</f>
        <v>-582.86317681267496</v>
      </c>
      <c r="S8" s="6"/>
      <c r="T8" s="6">
        <f>IPMT(P$4/12,O8,P$3,P$2)</f>
        <v>-253.75000000000003</v>
      </c>
      <c r="V8">
        <v>1</v>
      </c>
      <c r="W8" s="7">
        <f>W2</f>
        <v>65000</v>
      </c>
      <c r="X8" s="6">
        <f t="shared" ref="X8:X51" si="3">PMT(W$4/12,W$3,W$2)</f>
        <v>-1352.5991681625476</v>
      </c>
      <c r="Y8" s="6">
        <f t="shared" ref="Y8:Y50" si="4">PPMT(W$4/12,V8,W$3,W$2)</f>
        <v>-675.51583482921433</v>
      </c>
      <c r="Z8" s="6"/>
      <c r="AA8" s="6">
        <f t="shared" ref="AA8:AA51" si="5">IPMT(W$4/12,V8,W$3,W$2)</f>
        <v>-677.08333333333326</v>
      </c>
      <c r="AC8">
        <v>1</v>
      </c>
      <c r="AD8" s="7">
        <f>AD2</f>
        <v>185000</v>
      </c>
      <c r="AE8" s="6">
        <f>PMT(AD$4/12,AD$3,AD$2)</f>
        <v>-2548.3752089005661</v>
      </c>
      <c r="AF8" s="6">
        <f>PPMT(AD$4/12,AC8,AD$3,AD$2)</f>
        <v>-852.54187556723275</v>
      </c>
      <c r="AG8" s="6"/>
      <c r="AH8" s="6">
        <f>IPMT(AD$4/12,AC8,AD$3,AD$2)</f>
        <v>-1695.8333333333333</v>
      </c>
      <c r="AK8" s="7"/>
      <c r="AL8" s="6"/>
      <c r="AM8" s="6"/>
      <c r="AN8" s="6"/>
    </row>
    <row r="9" spans="1:40" x14ac:dyDescent="0.25">
      <c r="A9">
        <f>A8+1</f>
        <v>2</v>
      </c>
      <c r="B9" s="8">
        <f>B8+D8+E8</f>
        <v>23800.054341943534</v>
      </c>
      <c r="C9" s="6">
        <f>PMT(B$4/12,B$3,B$2)</f>
        <v>-1147.8623247231328</v>
      </c>
      <c r="D9" s="6">
        <f>PPMT(B$4/12,A9,B$3,B$2)</f>
        <v>-957.46606118274656</v>
      </c>
      <c r="E9" s="6">
        <v>-250</v>
      </c>
      <c r="F9" s="6">
        <f>IPMT(B$4/12,A9,B$3,B$2)</f>
        <v>-190.39626354038631</v>
      </c>
      <c r="H9">
        <f>H8+1</f>
        <v>2</v>
      </c>
      <c r="I9" s="8">
        <f>I8+K8+L8</f>
        <v>17603.881808376103</v>
      </c>
      <c r="J9" s="6">
        <f t="shared" si="0"/>
        <v>-740.96819162389568</v>
      </c>
      <c r="K9" s="6">
        <f t="shared" si="1"/>
        <v>-403.70715597842349</v>
      </c>
      <c r="L9" s="6"/>
      <c r="M9" s="6">
        <f t="shared" si="2"/>
        <v>-337.26103564547208</v>
      </c>
      <c r="O9">
        <f>O8+1</f>
        <v>2</v>
      </c>
      <c r="P9" s="8">
        <f>P8+R8+S8</f>
        <v>41417.136823187328</v>
      </c>
      <c r="Q9" s="6">
        <f>PMT(P$4/12,P$3,P$2)</f>
        <v>-836.61317681267496</v>
      </c>
      <c r="R9" s="6">
        <f>PPMT(P$4/12,O9,P$3,P$2)</f>
        <v>-586.38464183925157</v>
      </c>
      <c r="S9" s="6"/>
      <c r="T9" s="6">
        <f>IPMT(P$4/12,O9,P$3,P$2)</f>
        <v>-250.22853497342342</v>
      </c>
      <c r="V9">
        <f>V8+1</f>
        <v>2</v>
      </c>
      <c r="W9" s="8">
        <f>W8+Y8+Z8</f>
        <v>64324.484165170783</v>
      </c>
      <c r="X9" s="6">
        <f t="shared" si="3"/>
        <v>-1352.5991681625476</v>
      </c>
      <c r="Y9" s="6">
        <f t="shared" si="4"/>
        <v>-682.55245810868519</v>
      </c>
      <c r="Z9" s="6"/>
      <c r="AA9" s="6">
        <f t="shared" si="5"/>
        <v>-670.0467100538624</v>
      </c>
      <c r="AC9">
        <f>AC8+1</f>
        <v>2</v>
      </c>
      <c r="AD9" s="8">
        <f>AD8+AF8+AG8</f>
        <v>184147.45812443277</v>
      </c>
      <c r="AE9" s="6">
        <f>PMT(AD$4/12,AD$3,AD$2)</f>
        <v>-2548.3752089005661</v>
      </c>
      <c r="AF9" s="6">
        <f>PPMT(AD$4/12,AC9,AD$3,AD$2)</f>
        <v>-860.35684275993231</v>
      </c>
      <c r="AG9" s="6"/>
      <c r="AH9" s="6">
        <f>IPMT(AD$4/12,AC9,AD$3,AD$2)</f>
        <v>-1688.0183661406336</v>
      </c>
      <c r="AK9" s="6"/>
      <c r="AL9" s="6"/>
      <c r="AM9" s="6"/>
      <c r="AN9" s="6"/>
    </row>
    <row r="10" spans="1:40" x14ac:dyDescent="0.25">
      <c r="A10">
        <f t="shared" ref="A10:A20" si="6">A9+1</f>
        <v>3</v>
      </c>
      <c r="B10" s="8">
        <f t="shared" ref="B10:B27" si="7">B9+D9+E9</f>
        <v>22592.588280760789</v>
      </c>
      <c r="C10" s="6">
        <f t="shared" ref="C10:C26" si="8">PMT(B$4/12,B$3,B$2)</f>
        <v>-1147.8623247231328</v>
      </c>
      <c r="D10" s="6">
        <f t="shared" ref="D10:D20" si="9">PPMT(B$4/12,A10,B$3,B$2)</f>
        <v>-965.04600083377659</v>
      </c>
      <c r="E10" s="6">
        <v>-250</v>
      </c>
      <c r="F10" s="6">
        <f t="shared" ref="F10:F20" si="10">IPMT(B$4/12,A10,B$3,B$2)</f>
        <v>-182.81632388935623</v>
      </c>
      <c r="H10">
        <f t="shared" ref="H10:H31" si="11">H9+1</f>
        <v>3</v>
      </c>
      <c r="I10" s="8">
        <f t="shared" ref="I10:I31" si="12">I9+K9+L9</f>
        <v>17200.17465239768</v>
      </c>
      <c r="J10" s="6">
        <f t="shared" si="0"/>
        <v>-740.96819162389568</v>
      </c>
      <c r="K10" s="6">
        <f t="shared" si="1"/>
        <v>-411.44151224171009</v>
      </c>
      <c r="L10" s="6"/>
      <c r="M10" s="6">
        <f t="shared" si="2"/>
        <v>-329.52667938218553</v>
      </c>
      <c r="O10">
        <f t="shared" ref="O10:O31" si="13">O9+1</f>
        <v>3</v>
      </c>
      <c r="P10" s="8">
        <f t="shared" ref="P10:P41" si="14">P9+R9+S9</f>
        <v>40830.752181348078</v>
      </c>
      <c r="Q10" s="6">
        <f t="shared" ref="Q10:Q41" si="15">PMT(P$4/12,P$3,P$2)</f>
        <v>-836.61317681267496</v>
      </c>
      <c r="R10" s="6">
        <f t="shared" ref="R10:R31" si="16">PPMT(P$4/12,O10,P$3,P$2)</f>
        <v>-589.92738238369702</v>
      </c>
      <c r="S10" s="6"/>
      <c r="T10" s="6">
        <f t="shared" ref="T10:T31" si="17">IPMT(P$4/12,O10,P$3,P$2)</f>
        <v>-246.68579442897791</v>
      </c>
      <c r="V10">
        <f t="shared" ref="V10:V51" si="18">V9+1</f>
        <v>3</v>
      </c>
      <c r="W10" s="8">
        <f t="shared" ref="W10:W51" si="19">W9+Y9+Z9</f>
        <v>63641.931707062096</v>
      </c>
      <c r="X10" s="6">
        <f t="shared" si="3"/>
        <v>-1352.5991681625476</v>
      </c>
      <c r="Y10" s="6">
        <f t="shared" si="4"/>
        <v>-689.66237954731741</v>
      </c>
      <c r="Z10" s="6"/>
      <c r="AA10" s="6">
        <f t="shared" si="5"/>
        <v>-662.93678861523017</v>
      </c>
      <c r="AC10">
        <f t="shared" ref="AC10:AC73" si="20">AC9+1</f>
        <v>3</v>
      </c>
      <c r="AD10" s="8">
        <f t="shared" ref="AD10:AD73" si="21">AD9+AF9+AG9</f>
        <v>183287.10128167283</v>
      </c>
      <c r="AE10" s="6">
        <f t="shared" ref="AE10:AE73" si="22">PMT(AD$4/12,AD$3,AD$2)</f>
        <v>-2548.3752089005661</v>
      </c>
      <c r="AF10" s="6">
        <f t="shared" ref="AF10:AF73" si="23">PPMT(AD$4/12,AC10,AD$3,AD$2)</f>
        <v>-868.24344715189852</v>
      </c>
      <c r="AG10" s="6"/>
      <c r="AH10" s="6">
        <f t="shared" ref="AH10:AH73" si="24">IPMT(AD$4/12,AC10,AD$3,AD$2)</f>
        <v>-1680.1317617486675</v>
      </c>
    </row>
    <row r="11" spans="1:40" x14ac:dyDescent="0.25">
      <c r="A11">
        <f t="shared" si="6"/>
        <v>4</v>
      </c>
      <c r="B11" s="8">
        <f t="shared" si="7"/>
        <v>21377.542279927013</v>
      </c>
      <c r="C11" s="6">
        <f t="shared" si="8"/>
        <v>-1147.8623247231328</v>
      </c>
      <c r="D11" s="6">
        <f t="shared" si="9"/>
        <v>-972.68594834037731</v>
      </c>
      <c r="E11" s="6">
        <v>-250</v>
      </c>
      <c r="F11" s="6">
        <f t="shared" si="10"/>
        <v>-175.17637638275551</v>
      </c>
      <c r="H11">
        <f t="shared" si="11"/>
        <v>4</v>
      </c>
      <c r="I11" s="8">
        <f t="shared" si="12"/>
        <v>16788.733140155971</v>
      </c>
      <c r="J11" s="6">
        <f t="shared" si="0"/>
        <v>-740.96819162389568</v>
      </c>
      <c r="K11" s="6">
        <f t="shared" si="1"/>
        <v>-419.32404588040754</v>
      </c>
      <c r="L11" s="6"/>
      <c r="M11" s="6">
        <f t="shared" si="2"/>
        <v>-321.64414574348802</v>
      </c>
      <c r="O11">
        <f t="shared" si="13"/>
        <v>4</v>
      </c>
      <c r="P11" s="8">
        <f t="shared" si="14"/>
        <v>40240.824798964379</v>
      </c>
      <c r="Q11" s="6">
        <f t="shared" si="15"/>
        <v>-836.61317681267496</v>
      </c>
      <c r="R11" s="6">
        <f t="shared" si="16"/>
        <v>-593.49152698559851</v>
      </c>
      <c r="S11" s="6"/>
      <c r="T11" s="6">
        <f t="shared" si="17"/>
        <v>-243.12164982707645</v>
      </c>
      <c r="V11">
        <f t="shared" si="18"/>
        <v>4</v>
      </c>
      <c r="W11" s="8">
        <f t="shared" si="19"/>
        <v>62952.269327514776</v>
      </c>
      <c r="X11" s="6">
        <f t="shared" si="3"/>
        <v>-1352.5991681625476</v>
      </c>
      <c r="Y11" s="6">
        <f t="shared" si="4"/>
        <v>-696.84636266760185</v>
      </c>
      <c r="Z11" s="6"/>
      <c r="AA11" s="6">
        <f t="shared" si="5"/>
        <v>-655.75280549494562</v>
      </c>
      <c r="AC11">
        <f t="shared" si="20"/>
        <v>4</v>
      </c>
      <c r="AD11" s="8">
        <f t="shared" si="21"/>
        <v>182418.85783452092</v>
      </c>
      <c r="AE11" s="6">
        <f t="shared" si="22"/>
        <v>-2548.3752089005661</v>
      </c>
      <c r="AF11" s="6">
        <f t="shared" si="23"/>
        <v>-876.20234541745742</v>
      </c>
      <c r="AG11" s="6"/>
      <c r="AH11" s="6">
        <f t="shared" si="24"/>
        <v>-1672.1728634831081</v>
      </c>
    </row>
    <row r="12" spans="1:40" x14ac:dyDescent="0.25">
      <c r="A12">
        <f t="shared" si="6"/>
        <v>5</v>
      </c>
      <c r="B12" s="8">
        <f t="shared" si="7"/>
        <v>20154.856331586634</v>
      </c>
      <c r="C12" s="6">
        <f t="shared" si="8"/>
        <v>-1147.8623247231328</v>
      </c>
      <c r="D12" s="6">
        <f t="shared" si="9"/>
        <v>-980.38637876473877</v>
      </c>
      <c r="E12" s="6">
        <v>-250</v>
      </c>
      <c r="F12" s="6">
        <f t="shared" si="10"/>
        <v>-167.47594595839419</v>
      </c>
      <c r="H12">
        <f t="shared" si="11"/>
        <v>5</v>
      </c>
      <c r="I12" s="8">
        <f t="shared" si="12"/>
        <v>16369.409094275565</v>
      </c>
      <c r="J12" s="6">
        <f t="shared" si="0"/>
        <v>-740.96819162389568</v>
      </c>
      <c r="K12" s="6">
        <f t="shared" si="1"/>
        <v>-427.35759572606634</v>
      </c>
      <c r="L12" s="6"/>
      <c r="M12" s="6">
        <f t="shared" si="2"/>
        <v>-313.61059589782934</v>
      </c>
      <c r="O12">
        <f t="shared" si="13"/>
        <v>5</v>
      </c>
      <c r="P12" s="8">
        <f t="shared" si="14"/>
        <v>39647.33327197878</v>
      </c>
      <c r="Q12" s="6">
        <f t="shared" si="15"/>
        <v>-836.61317681267496</v>
      </c>
      <c r="R12" s="6">
        <f t="shared" si="16"/>
        <v>-597.07720496113654</v>
      </c>
      <c r="S12" s="6"/>
      <c r="T12" s="6">
        <f t="shared" si="17"/>
        <v>-239.53597185153851</v>
      </c>
      <c r="V12">
        <f t="shared" si="18"/>
        <v>5</v>
      </c>
      <c r="W12" s="8">
        <f t="shared" si="19"/>
        <v>62255.422964847174</v>
      </c>
      <c r="X12" s="6">
        <f t="shared" si="3"/>
        <v>-1352.5991681625476</v>
      </c>
      <c r="Y12" s="6">
        <f t="shared" si="4"/>
        <v>-704.10517894538953</v>
      </c>
      <c r="Z12" s="6"/>
      <c r="AA12" s="6">
        <f t="shared" si="5"/>
        <v>-648.49398921715806</v>
      </c>
      <c r="AC12">
        <f t="shared" si="20"/>
        <v>5</v>
      </c>
      <c r="AD12" s="8">
        <f t="shared" si="21"/>
        <v>181542.65548910346</v>
      </c>
      <c r="AE12" s="6">
        <f t="shared" si="22"/>
        <v>-2548.3752089005661</v>
      </c>
      <c r="AF12" s="6">
        <f t="shared" si="23"/>
        <v>-884.23420025045084</v>
      </c>
      <c r="AG12" s="6"/>
      <c r="AH12" s="6">
        <f t="shared" si="24"/>
        <v>-1664.1410086501148</v>
      </c>
    </row>
    <row r="13" spans="1:40" x14ac:dyDescent="0.25">
      <c r="A13">
        <f t="shared" si="6"/>
        <v>6</v>
      </c>
      <c r="B13" s="8">
        <f t="shared" si="7"/>
        <v>18924.469952821895</v>
      </c>
      <c r="C13" s="6">
        <f t="shared" si="8"/>
        <v>-1147.8623247231328</v>
      </c>
      <c r="D13" s="6">
        <f t="shared" si="9"/>
        <v>-988.14777092995951</v>
      </c>
      <c r="E13" s="6">
        <v>-250</v>
      </c>
      <c r="F13" s="6">
        <f t="shared" si="10"/>
        <v>-159.71455379317331</v>
      </c>
      <c r="H13">
        <f t="shared" si="11"/>
        <v>6</v>
      </c>
      <c r="I13" s="8">
        <f t="shared" si="12"/>
        <v>15942.051498549499</v>
      </c>
      <c r="J13" s="6">
        <f t="shared" si="0"/>
        <v>-740.96819162389568</v>
      </c>
      <c r="K13" s="6">
        <f t="shared" si="1"/>
        <v>-435.54505499751832</v>
      </c>
      <c r="L13" s="6"/>
      <c r="M13" s="6">
        <f t="shared" si="2"/>
        <v>-305.42313662637747</v>
      </c>
      <c r="O13">
        <f t="shared" si="13"/>
        <v>6</v>
      </c>
      <c r="P13" s="8">
        <f t="shared" si="14"/>
        <v>39050.256067017646</v>
      </c>
      <c r="Q13" s="6">
        <f t="shared" si="15"/>
        <v>-836.61317681267496</v>
      </c>
      <c r="R13" s="6">
        <f t="shared" si="16"/>
        <v>-600.68454640777668</v>
      </c>
      <c r="S13" s="6"/>
      <c r="T13" s="6">
        <f t="shared" si="17"/>
        <v>-235.92863040489823</v>
      </c>
      <c r="V13">
        <f t="shared" si="18"/>
        <v>6</v>
      </c>
      <c r="W13" s="8">
        <f t="shared" si="19"/>
        <v>61551.317785901781</v>
      </c>
      <c r="X13" s="6">
        <f t="shared" si="3"/>
        <v>-1352.5991681625476</v>
      </c>
      <c r="Y13" s="6">
        <f t="shared" si="4"/>
        <v>-711.43960789273729</v>
      </c>
      <c r="Z13" s="6"/>
      <c r="AA13" s="6">
        <f t="shared" si="5"/>
        <v>-641.1595602698103</v>
      </c>
      <c r="AC13">
        <f t="shared" si="20"/>
        <v>6</v>
      </c>
      <c r="AD13" s="8">
        <f t="shared" si="21"/>
        <v>180658.42128885302</v>
      </c>
      <c r="AE13" s="6">
        <f t="shared" si="22"/>
        <v>-2548.3752089005661</v>
      </c>
      <c r="AF13" s="6">
        <f t="shared" si="23"/>
        <v>-892.33968041941341</v>
      </c>
      <c r="AG13" s="6"/>
      <c r="AH13" s="6">
        <f t="shared" si="24"/>
        <v>-1656.0355284811526</v>
      </c>
    </row>
    <row r="14" spans="1:40" x14ac:dyDescent="0.25">
      <c r="A14">
        <f t="shared" si="6"/>
        <v>7</v>
      </c>
      <c r="B14" s="8">
        <f t="shared" si="7"/>
        <v>17686.322181891937</v>
      </c>
      <c r="C14" s="6">
        <f t="shared" si="8"/>
        <v>-1147.8623247231328</v>
      </c>
      <c r="D14" s="6">
        <f t="shared" si="9"/>
        <v>-995.97060744982173</v>
      </c>
      <c r="E14" s="6">
        <v>-250</v>
      </c>
      <c r="F14" s="6">
        <f t="shared" si="10"/>
        <v>-151.89171727331114</v>
      </c>
      <c r="H14">
        <f t="shared" si="11"/>
        <v>7</v>
      </c>
      <c r="I14" s="8">
        <f t="shared" si="12"/>
        <v>15506.506443551982</v>
      </c>
      <c r="J14" s="6">
        <f t="shared" si="0"/>
        <v>-740.96819162389568</v>
      </c>
      <c r="K14" s="6">
        <f t="shared" si="1"/>
        <v>-443.88937234284572</v>
      </c>
      <c r="L14" s="6"/>
      <c r="M14" s="6">
        <f t="shared" si="2"/>
        <v>-297.07881928104996</v>
      </c>
      <c r="O14">
        <f t="shared" si="13"/>
        <v>7</v>
      </c>
      <c r="P14" s="8">
        <f t="shared" si="14"/>
        <v>38449.571520609868</v>
      </c>
      <c r="Q14" s="6">
        <f t="shared" si="15"/>
        <v>-836.61317681267496</v>
      </c>
      <c r="R14" s="6">
        <f t="shared" si="16"/>
        <v>-604.31368220899037</v>
      </c>
      <c r="S14" s="6"/>
      <c r="T14" s="6">
        <f t="shared" si="17"/>
        <v>-232.29949460368462</v>
      </c>
      <c r="V14">
        <f t="shared" si="18"/>
        <v>7</v>
      </c>
      <c r="W14" s="8">
        <f t="shared" si="19"/>
        <v>60839.878178009043</v>
      </c>
      <c r="X14" s="6">
        <f t="shared" si="3"/>
        <v>-1352.5991681625476</v>
      </c>
      <c r="Y14" s="6">
        <f t="shared" si="4"/>
        <v>-718.85043714161998</v>
      </c>
      <c r="Z14" s="6"/>
      <c r="AA14" s="6">
        <f t="shared" si="5"/>
        <v>-633.74873102092761</v>
      </c>
      <c r="AC14">
        <f t="shared" si="20"/>
        <v>7</v>
      </c>
      <c r="AD14" s="8">
        <f t="shared" si="21"/>
        <v>179766.0816084336</v>
      </c>
      <c r="AE14" s="6">
        <f t="shared" si="22"/>
        <v>-2548.3752089005661</v>
      </c>
      <c r="AF14" s="6">
        <f t="shared" si="23"/>
        <v>-900.51946082325799</v>
      </c>
      <c r="AG14" s="6"/>
      <c r="AH14" s="6">
        <f t="shared" si="24"/>
        <v>-1647.8557480773079</v>
      </c>
    </row>
    <row r="15" spans="1:40" x14ac:dyDescent="0.25">
      <c r="A15">
        <f t="shared" si="6"/>
        <v>8</v>
      </c>
      <c r="B15" s="8">
        <f t="shared" si="7"/>
        <v>16440.351574442117</v>
      </c>
      <c r="C15" s="6">
        <f t="shared" si="8"/>
        <v>-1147.8623247231328</v>
      </c>
      <c r="D15" s="6">
        <f t="shared" si="9"/>
        <v>-1003.8553747587996</v>
      </c>
      <c r="E15" s="6">
        <v>-250</v>
      </c>
      <c r="F15" s="6">
        <f t="shared" si="10"/>
        <v>-144.00694996433342</v>
      </c>
      <c r="H15">
        <f t="shared" si="11"/>
        <v>8</v>
      </c>
      <c r="I15" s="8">
        <f t="shared" si="12"/>
        <v>15062.617071209135</v>
      </c>
      <c r="J15" s="6">
        <f t="shared" si="0"/>
        <v>-740.96819162389568</v>
      </c>
      <c r="K15" s="6">
        <f t="shared" si="1"/>
        <v>-452.39355290131402</v>
      </c>
      <c r="L15" s="6"/>
      <c r="M15" s="6">
        <f t="shared" si="2"/>
        <v>-288.5746387225816</v>
      </c>
      <c r="O15">
        <f t="shared" si="13"/>
        <v>8</v>
      </c>
      <c r="P15" s="8">
        <f t="shared" si="14"/>
        <v>37845.257838400881</v>
      </c>
      <c r="Q15" s="6">
        <f t="shared" si="15"/>
        <v>-836.61317681267496</v>
      </c>
      <c r="R15" s="6">
        <f t="shared" si="16"/>
        <v>-607.96474403900299</v>
      </c>
      <c r="S15" s="6"/>
      <c r="T15" s="6">
        <f t="shared" si="17"/>
        <v>-228.64843277367194</v>
      </c>
      <c r="V15">
        <f t="shared" si="18"/>
        <v>8</v>
      </c>
      <c r="W15" s="8">
        <f t="shared" si="19"/>
        <v>60121.027740867423</v>
      </c>
      <c r="X15" s="6">
        <f t="shared" si="3"/>
        <v>-1352.5991681625476</v>
      </c>
      <c r="Y15" s="6">
        <f t="shared" si="4"/>
        <v>-726.33846252851174</v>
      </c>
      <c r="Z15" s="6"/>
      <c r="AA15" s="6">
        <f t="shared" si="5"/>
        <v>-626.26070563403573</v>
      </c>
      <c r="AC15">
        <f t="shared" si="20"/>
        <v>8</v>
      </c>
      <c r="AD15" s="8">
        <f t="shared" si="21"/>
        <v>178865.56214761033</v>
      </c>
      <c r="AE15" s="6">
        <f t="shared" si="22"/>
        <v>-2548.3752089005661</v>
      </c>
      <c r="AF15" s="6">
        <f t="shared" si="23"/>
        <v>-908.77422254747114</v>
      </c>
      <c r="AG15" s="6"/>
      <c r="AH15" s="6">
        <f t="shared" si="24"/>
        <v>-1639.6009863530946</v>
      </c>
    </row>
    <row r="16" spans="1:40" x14ac:dyDescent="0.25">
      <c r="A16">
        <f t="shared" si="6"/>
        <v>9</v>
      </c>
      <c r="B16" s="8">
        <f t="shared" si="7"/>
        <v>15186.496199683317</v>
      </c>
      <c r="C16" s="6">
        <f t="shared" si="8"/>
        <v>-1147.8623247231328</v>
      </c>
      <c r="D16" s="6">
        <f t="shared" si="9"/>
        <v>-1011.8025631423068</v>
      </c>
      <c r="E16" s="6">
        <v>-250</v>
      </c>
      <c r="F16" s="6">
        <f t="shared" si="10"/>
        <v>-136.05976158082623</v>
      </c>
      <c r="H16">
        <f t="shared" si="11"/>
        <v>9</v>
      </c>
      <c r="I16" s="8">
        <f t="shared" si="12"/>
        <v>14610.223518307821</v>
      </c>
      <c r="J16" s="6">
        <f t="shared" si="0"/>
        <v>-740.96819162389568</v>
      </c>
      <c r="K16" s="6">
        <f t="shared" si="1"/>
        <v>-461.06065938564836</v>
      </c>
      <c r="L16" s="6"/>
      <c r="M16" s="6">
        <f t="shared" si="2"/>
        <v>-279.90753223824726</v>
      </c>
      <c r="O16">
        <f t="shared" si="13"/>
        <v>9</v>
      </c>
      <c r="P16" s="8">
        <f t="shared" si="14"/>
        <v>37237.293094361878</v>
      </c>
      <c r="Q16" s="6">
        <f t="shared" si="15"/>
        <v>-836.61317681267496</v>
      </c>
      <c r="R16" s="6">
        <f t="shared" si="16"/>
        <v>-611.63786436757198</v>
      </c>
      <c r="S16" s="6"/>
      <c r="T16" s="6">
        <f t="shared" si="17"/>
        <v>-224.97531244510296</v>
      </c>
      <c r="V16">
        <f t="shared" si="18"/>
        <v>9</v>
      </c>
      <c r="W16" s="8">
        <f t="shared" si="19"/>
        <v>59394.689278338912</v>
      </c>
      <c r="X16" s="6">
        <f t="shared" si="3"/>
        <v>-1352.5991681625476</v>
      </c>
      <c r="Y16" s="6">
        <f t="shared" si="4"/>
        <v>-733.90448817985043</v>
      </c>
      <c r="Z16" s="6"/>
      <c r="AA16" s="6">
        <f t="shared" si="5"/>
        <v>-618.69467998269693</v>
      </c>
      <c r="AC16">
        <f t="shared" si="20"/>
        <v>9</v>
      </c>
      <c r="AD16" s="8">
        <f t="shared" si="21"/>
        <v>177956.78792506285</v>
      </c>
      <c r="AE16" s="6">
        <f t="shared" si="22"/>
        <v>-2548.3752089005661</v>
      </c>
      <c r="AF16" s="6">
        <f t="shared" si="23"/>
        <v>-917.10465292082313</v>
      </c>
      <c r="AG16" s="6"/>
      <c r="AH16" s="6">
        <f t="shared" si="24"/>
        <v>-1631.270555979743</v>
      </c>
    </row>
    <row r="17" spans="1:34" x14ac:dyDescent="0.25">
      <c r="A17">
        <f t="shared" si="6"/>
        <v>10</v>
      </c>
      <c r="B17" s="8">
        <f t="shared" si="7"/>
        <v>13924.693636541011</v>
      </c>
      <c r="C17" s="6">
        <f t="shared" si="8"/>
        <v>-1147.8623247231328</v>
      </c>
      <c r="D17" s="6">
        <f t="shared" si="9"/>
        <v>-1019.8126667671833</v>
      </c>
      <c r="E17" s="6">
        <v>-250</v>
      </c>
      <c r="F17" s="6">
        <f t="shared" si="10"/>
        <v>-128.04965795594961</v>
      </c>
      <c r="H17">
        <f t="shared" si="11"/>
        <v>10</v>
      </c>
      <c r="I17" s="8">
        <f t="shared" si="12"/>
        <v>14149.162858922173</v>
      </c>
      <c r="J17" s="6">
        <f t="shared" si="0"/>
        <v>-740.96819162389568</v>
      </c>
      <c r="K17" s="6">
        <f t="shared" si="1"/>
        <v>-469.89381318504513</v>
      </c>
      <c r="L17" s="6"/>
      <c r="M17" s="6">
        <f t="shared" si="2"/>
        <v>-271.0743784388506</v>
      </c>
      <c r="O17">
        <f t="shared" si="13"/>
        <v>10</v>
      </c>
      <c r="P17" s="8">
        <f t="shared" si="14"/>
        <v>36625.655229994307</v>
      </c>
      <c r="Q17" s="6">
        <f t="shared" si="15"/>
        <v>-836.61317681267496</v>
      </c>
      <c r="R17" s="6">
        <f t="shared" si="16"/>
        <v>-615.33317646479281</v>
      </c>
      <c r="S17" s="6"/>
      <c r="T17" s="6">
        <f t="shared" si="17"/>
        <v>-221.28000034788226</v>
      </c>
      <c r="V17">
        <f t="shared" si="18"/>
        <v>10</v>
      </c>
      <c r="W17" s="8">
        <f t="shared" si="19"/>
        <v>58660.784790159065</v>
      </c>
      <c r="X17" s="6">
        <f t="shared" si="3"/>
        <v>-1352.5991681625476</v>
      </c>
      <c r="Y17" s="6">
        <f t="shared" si="4"/>
        <v>-741.54932659839062</v>
      </c>
      <c r="Z17" s="6"/>
      <c r="AA17" s="6">
        <f t="shared" si="5"/>
        <v>-611.04984156415708</v>
      </c>
      <c r="AC17">
        <f t="shared" si="20"/>
        <v>10</v>
      </c>
      <c r="AD17" s="8">
        <f t="shared" si="21"/>
        <v>177039.68327214202</v>
      </c>
      <c r="AE17" s="6">
        <f t="shared" si="22"/>
        <v>-2548.3752089005661</v>
      </c>
      <c r="AF17" s="6">
        <f t="shared" si="23"/>
        <v>-925.51144557259727</v>
      </c>
      <c r="AG17" s="6"/>
      <c r="AH17" s="6">
        <f t="shared" si="24"/>
        <v>-1622.8637633279689</v>
      </c>
    </row>
    <row r="18" spans="1:34" x14ac:dyDescent="0.25">
      <c r="A18">
        <f t="shared" si="6"/>
        <v>11</v>
      </c>
      <c r="B18" s="8">
        <f t="shared" si="7"/>
        <v>12654.880969773827</v>
      </c>
      <c r="C18" s="6">
        <f t="shared" si="8"/>
        <v>-1147.8623247231328</v>
      </c>
      <c r="D18" s="6">
        <f t="shared" si="9"/>
        <v>-1027.8861837124234</v>
      </c>
      <c r="E18" s="6">
        <v>-250</v>
      </c>
      <c r="F18" s="6">
        <f t="shared" si="10"/>
        <v>-119.97614101070943</v>
      </c>
      <c r="H18">
        <f t="shared" si="11"/>
        <v>11</v>
      </c>
      <c r="I18" s="8">
        <f t="shared" si="12"/>
        <v>13679.269045737128</v>
      </c>
      <c r="J18" s="6">
        <f t="shared" si="0"/>
        <v>-740.96819162389568</v>
      </c>
      <c r="K18" s="6">
        <f t="shared" si="1"/>
        <v>-478.89619548931523</v>
      </c>
      <c r="L18" s="6"/>
      <c r="M18" s="6">
        <f t="shared" si="2"/>
        <v>-262.07199613458039</v>
      </c>
      <c r="O18">
        <f t="shared" si="13"/>
        <v>11</v>
      </c>
      <c r="P18" s="8">
        <f t="shared" si="14"/>
        <v>36010.322053529511</v>
      </c>
      <c r="Q18" s="6">
        <f t="shared" si="15"/>
        <v>-836.61317681267496</v>
      </c>
      <c r="R18" s="6">
        <f t="shared" si="16"/>
        <v>-619.05081440593415</v>
      </c>
      <c r="S18" s="6"/>
      <c r="T18" s="6">
        <f t="shared" si="17"/>
        <v>-217.56236240674079</v>
      </c>
      <c r="V18">
        <f t="shared" si="18"/>
        <v>11</v>
      </c>
      <c r="W18" s="8">
        <f t="shared" si="19"/>
        <v>57919.235463560675</v>
      </c>
      <c r="X18" s="6">
        <f t="shared" si="3"/>
        <v>-1352.5991681625476</v>
      </c>
      <c r="Y18" s="6">
        <f t="shared" si="4"/>
        <v>-749.2737987504571</v>
      </c>
      <c r="Z18" s="6"/>
      <c r="AA18" s="6">
        <f t="shared" si="5"/>
        <v>-603.32536941209025</v>
      </c>
      <c r="AC18">
        <f t="shared" si="20"/>
        <v>11</v>
      </c>
      <c r="AD18" s="8">
        <f t="shared" si="21"/>
        <v>176114.17182656942</v>
      </c>
      <c r="AE18" s="6">
        <f t="shared" si="22"/>
        <v>-2548.3752089005661</v>
      </c>
      <c r="AF18" s="6">
        <f t="shared" si="23"/>
        <v>-933.99530049034604</v>
      </c>
      <c r="AG18" s="6"/>
      <c r="AH18" s="6">
        <f t="shared" si="24"/>
        <v>-1614.3799084102197</v>
      </c>
    </row>
    <row r="19" spans="1:34" x14ac:dyDescent="0.25">
      <c r="A19">
        <f t="shared" si="6"/>
        <v>12</v>
      </c>
      <c r="B19" s="8">
        <f t="shared" si="7"/>
        <v>11376.994786061403</v>
      </c>
      <c r="C19" s="6">
        <f t="shared" si="8"/>
        <v>-1147.8623247231328</v>
      </c>
      <c r="D19" s="6">
        <f t="shared" si="9"/>
        <v>-1036.0236160001468</v>
      </c>
      <c r="E19" s="6">
        <v>-250</v>
      </c>
      <c r="F19" s="6">
        <f t="shared" si="10"/>
        <v>-111.83870872298608</v>
      </c>
      <c r="H19">
        <f t="shared" si="11"/>
        <v>12</v>
      </c>
      <c r="I19" s="8">
        <f t="shared" si="12"/>
        <v>13200.372850247813</v>
      </c>
      <c r="J19" s="6">
        <f t="shared" si="0"/>
        <v>-740.96819162389568</v>
      </c>
      <c r="K19" s="6">
        <f t="shared" si="1"/>
        <v>-488.07104843456472</v>
      </c>
      <c r="L19" s="6"/>
      <c r="M19" s="6">
        <f t="shared" si="2"/>
        <v>-252.89714318933088</v>
      </c>
      <c r="O19">
        <f t="shared" si="13"/>
        <v>12</v>
      </c>
      <c r="P19" s="8">
        <f t="shared" si="14"/>
        <v>35391.271239123576</v>
      </c>
      <c r="Q19" s="6">
        <f t="shared" si="15"/>
        <v>-836.61317681267496</v>
      </c>
      <c r="R19" s="6">
        <f t="shared" si="16"/>
        <v>-622.79091307630335</v>
      </c>
      <c r="S19" s="6"/>
      <c r="T19" s="6">
        <f t="shared" si="17"/>
        <v>-213.82226373637161</v>
      </c>
      <c r="V19">
        <f t="shared" si="18"/>
        <v>12</v>
      </c>
      <c r="W19" s="8">
        <f t="shared" si="19"/>
        <v>57169.961664810216</v>
      </c>
      <c r="X19" s="6">
        <f t="shared" si="3"/>
        <v>-1352.5991681625476</v>
      </c>
      <c r="Y19" s="6">
        <f t="shared" si="4"/>
        <v>-757.07873415410779</v>
      </c>
      <c r="Z19" s="6"/>
      <c r="AA19" s="6">
        <f t="shared" si="5"/>
        <v>-595.52043400843991</v>
      </c>
      <c r="AC19">
        <f t="shared" si="20"/>
        <v>12</v>
      </c>
      <c r="AD19" s="8">
        <f t="shared" si="21"/>
        <v>175180.17652607907</v>
      </c>
      <c r="AE19" s="6">
        <f t="shared" si="22"/>
        <v>-2548.3752089005661</v>
      </c>
      <c r="AF19" s="6">
        <f t="shared" si="23"/>
        <v>-942.55692407817435</v>
      </c>
      <c r="AG19" s="6"/>
      <c r="AH19" s="6">
        <f t="shared" si="24"/>
        <v>-1605.8182848223917</v>
      </c>
    </row>
    <row r="20" spans="1:34" x14ac:dyDescent="0.25">
      <c r="A20">
        <f t="shared" si="6"/>
        <v>13</v>
      </c>
      <c r="B20" s="8">
        <f t="shared" si="7"/>
        <v>10090.971170061257</v>
      </c>
      <c r="C20" s="6">
        <f t="shared" si="8"/>
        <v>-1147.8623247231328</v>
      </c>
      <c r="D20" s="6">
        <f t="shared" si="9"/>
        <v>-1044.2254696268146</v>
      </c>
      <c r="E20" s="6">
        <v>-250</v>
      </c>
      <c r="F20" s="6">
        <f t="shared" si="10"/>
        <v>-103.63685509631823</v>
      </c>
      <c r="H20">
        <f t="shared" si="11"/>
        <v>13</v>
      </c>
      <c r="I20" s="8">
        <f t="shared" si="12"/>
        <v>12712.301801813248</v>
      </c>
      <c r="J20" s="6">
        <f t="shared" si="0"/>
        <v>-740.96819162389568</v>
      </c>
      <c r="K20" s="6">
        <f t="shared" si="1"/>
        <v>-497.42167627082353</v>
      </c>
      <c r="L20" s="6"/>
      <c r="M20" s="6">
        <f t="shared" si="2"/>
        <v>-243.54651535307204</v>
      </c>
      <c r="O20">
        <f t="shared" si="13"/>
        <v>13</v>
      </c>
      <c r="P20" s="8">
        <f t="shared" si="14"/>
        <v>34768.480326047276</v>
      </c>
      <c r="Q20" s="6">
        <f t="shared" si="15"/>
        <v>-836.61317681267496</v>
      </c>
      <c r="R20" s="6">
        <f t="shared" si="16"/>
        <v>-626.55360817613939</v>
      </c>
      <c r="S20" s="6"/>
      <c r="T20" s="6">
        <f t="shared" si="17"/>
        <v>-210.05956863653557</v>
      </c>
      <c r="V20">
        <f t="shared" si="18"/>
        <v>13</v>
      </c>
      <c r="W20" s="8">
        <f t="shared" si="19"/>
        <v>56412.882930656109</v>
      </c>
      <c r="X20" s="6">
        <f t="shared" si="3"/>
        <v>-1352.5991681625476</v>
      </c>
      <c r="Y20" s="6">
        <f t="shared" si="4"/>
        <v>-764.96497096821304</v>
      </c>
      <c r="Z20" s="6"/>
      <c r="AA20" s="6">
        <f t="shared" si="5"/>
        <v>-587.63419719433455</v>
      </c>
      <c r="AC20">
        <f t="shared" si="20"/>
        <v>13</v>
      </c>
      <c r="AD20" s="8">
        <f t="shared" si="21"/>
        <v>174237.61960200089</v>
      </c>
      <c r="AE20" s="6">
        <f t="shared" si="22"/>
        <v>-2548.3752089005661</v>
      </c>
      <c r="AF20" s="6">
        <f t="shared" si="23"/>
        <v>-951.19702921555756</v>
      </c>
      <c r="AG20" s="6"/>
      <c r="AH20" s="6">
        <f t="shared" si="24"/>
        <v>-1597.1781796850082</v>
      </c>
    </row>
    <row r="21" spans="1:34" x14ac:dyDescent="0.25">
      <c r="A21">
        <f>A20+1</f>
        <v>14</v>
      </c>
      <c r="B21" s="8">
        <f t="shared" si="7"/>
        <v>8796.7457004344433</v>
      </c>
      <c r="C21" s="6">
        <f>PMT(B$4/12,B$3,B$2)</f>
        <v>-1147.8623247231328</v>
      </c>
      <c r="D21" s="6">
        <f>PPMT(B$4/12,A21,B$3,B$2)</f>
        <v>-1052.4922545946936</v>
      </c>
      <c r="E21" s="6">
        <v>-250</v>
      </c>
      <c r="F21" s="6">
        <f>IPMT(B$4/12,A21,B$3,B$2)</f>
        <v>-95.370070128439295</v>
      </c>
      <c r="H21">
        <f t="shared" si="11"/>
        <v>14</v>
      </c>
      <c r="I21" s="8">
        <f t="shared" si="12"/>
        <v>12214.880125542424</v>
      </c>
      <c r="J21" s="6">
        <f t="shared" si="0"/>
        <v>-740.96819162389568</v>
      </c>
      <c r="K21" s="6">
        <f t="shared" si="1"/>
        <v>-506.95144655204547</v>
      </c>
      <c r="L21" s="6"/>
      <c r="M21" s="6">
        <f t="shared" si="2"/>
        <v>-234.01674507185021</v>
      </c>
      <c r="O21">
        <f t="shared" si="13"/>
        <v>14</v>
      </c>
      <c r="P21" s="8">
        <f t="shared" si="14"/>
        <v>34141.926717871138</v>
      </c>
      <c r="Q21" s="6">
        <f t="shared" si="15"/>
        <v>-836.61317681267496</v>
      </c>
      <c r="R21" s="6">
        <f t="shared" si="16"/>
        <v>-630.3390362255368</v>
      </c>
      <c r="S21" s="6"/>
      <c r="T21" s="6">
        <f t="shared" si="17"/>
        <v>-206.27414058713813</v>
      </c>
      <c r="V21">
        <f t="shared" si="18"/>
        <v>14</v>
      </c>
      <c r="W21" s="8">
        <f t="shared" si="19"/>
        <v>55647.917959687897</v>
      </c>
      <c r="X21" s="6">
        <f t="shared" si="3"/>
        <v>-1352.5991681625476</v>
      </c>
      <c r="Y21" s="6">
        <f t="shared" si="4"/>
        <v>-772.93335608246525</v>
      </c>
      <c r="Z21" s="6"/>
      <c r="AA21" s="6">
        <f t="shared" si="5"/>
        <v>-579.66581208008233</v>
      </c>
      <c r="AC21">
        <f t="shared" si="20"/>
        <v>14</v>
      </c>
      <c r="AD21" s="8">
        <f t="shared" si="21"/>
        <v>173286.42257278535</v>
      </c>
      <c r="AE21" s="6">
        <f t="shared" si="22"/>
        <v>-2548.3752089005661</v>
      </c>
      <c r="AF21" s="6">
        <f t="shared" si="23"/>
        <v>-959.91633531670016</v>
      </c>
      <c r="AG21" s="6"/>
      <c r="AH21" s="6">
        <f t="shared" si="24"/>
        <v>-1588.4588735838654</v>
      </c>
    </row>
    <row r="22" spans="1:34" x14ac:dyDescent="0.25">
      <c r="A22">
        <f t="shared" ref="A22:A27" si="25">A21+1</f>
        <v>15</v>
      </c>
      <c r="B22" s="8">
        <f t="shared" si="7"/>
        <v>7494.2534458397495</v>
      </c>
      <c r="C22" s="6">
        <f t="shared" si="8"/>
        <v>-1147.8623247231328</v>
      </c>
      <c r="D22" s="6">
        <f t="shared" ref="D22:D26" si="26">PPMT(B$4/12,A22,B$3,B$2)</f>
        <v>-1060.8244849435682</v>
      </c>
      <c r="E22" s="6">
        <v>-250</v>
      </c>
      <c r="F22" s="6">
        <f t="shared" ref="F22:F27" si="27">IPMT(B$4/12,A22,B$3,B$2)</f>
        <v>-87.037839779564649</v>
      </c>
      <c r="H22">
        <f t="shared" si="11"/>
        <v>15</v>
      </c>
      <c r="I22" s="8">
        <f t="shared" si="12"/>
        <v>11707.928678990378</v>
      </c>
      <c r="J22" s="6">
        <f t="shared" si="0"/>
        <v>-740.96819162389568</v>
      </c>
      <c r="K22" s="6">
        <f t="shared" si="1"/>
        <v>-516.66379134890508</v>
      </c>
      <c r="L22" s="6"/>
      <c r="M22" s="6">
        <f t="shared" si="2"/>
        <v>-224.30440027499057</v>
      </c>
      <c r="O22">
        <f t="shared" si="13"/>
        <v>15</v>
      </c>
      <c r="P22" s="8">
        <f t="shared" si="14"/>
        <v>33511.5876816456</v>
      </c>
      <c r="Q22" s="6">
        <f t="shared" si="15"/>
        <v>-836.61317681267496</v>
      </c>
      <c r="R22" s="6">
        <f t="shared" si="16"/>
        <v>-634.1473345693995</v>
      </c>
      <c r="S22" s="6"/>
      <c r="T22" s="6">
        <f t="shared" si="17"/>
        <v>-202.4658422432754</v>
      </c>
      <c r="V22">
        <f t="shared" si="18"/>
        <v>15</v>
      </c>
      <c r="W22" s="8">
        <f t="shared" si="19"/>
        <v>54874.98460360543</v>
      </c>
      <c r="X22" s="6">
        <f t="shared" si="3"/>
        <v>-1352.5991681625476</v>
      </c>
      <c r="Y22" s="6">
        <f t="shared" si="4"/>
        <v>-780.98474520832428</v>
      </c>
      <c r="Z22" s="6"/>
      <c r="AA22" s="6">
        <f t="shared" si="5"/>
        <v>-571.6144229542233</v>
      </c>
      <c r="AC22">
        <f t="shared" si="20"/>
        <v>15</v>
      </c>
      <c r="AD22" s="8">
        <f t="shared" si="21"/>
        <v>172326.50623746865</v>
      </c>
      <c r="AE22" s="6">
        <f t="shared" si="22"/>
        <v>-2548.3752089005661</v>
      </c>
      <c r="AF22" s="6">
        <f t="shared" si="23"/>
        <v>-968.71556839043649</v>
      </c>
      <c r="AG22" s="6"/>
      <c r="AH22" s="6">
        <f t="shared" si="24"/>
        <v>-1579.6596405101293</v>
      </c>
    </row>
    <row r="23" spans="1:34" x14ac:dyDescent="0.25">
      <c r="A23">
        <f t="shared" si="25"/>
        <v>16</v>
      </c>
      <c r="B23" s="8">
        <f t="shared" si="7"/>
        <v>6183.4289608961808</v>
      </c>
      <c r="C23" s="6">
        <f t="shared" si="8"/>
        <v>-1147.8623247231328</v>
      </c>
      <c r="D23" s="6">
        <f t="shared" si="26"/>
        <v>-1069.2226787827049</v>
      </c>
      <c r="E23" s="6">
        <v>-250</v>
      </c>
      <c r="F23" s="6">
        <f t="shared" si="27"/>
        <v>-78.639645940428068</v>
      </c>
      <c r="H23">
        <f t="shared" si="11"/>
        <v>16</v>
      </c>
      <c r="I23" s="8">
        <f t="shared" si="12"/>
        <v>11191.264887641473</v>
      </c>
      <c r="J23" s="6">
        <f t="shared" si="0"/>
        <v>-740.96819162389568</v>
      </c>
      <c r="K23" s="6">
        <f t="shared" si="1"/>
        <v>-526.5622084848311</v>
      </c>
      <c r="L23" s="6"/>
      <c r="M23" s="6">
        <f t="shared" si="2"/>
        <v>-214.40598313906449</v>
      </c>
      <c r="O23">
        <f t="shared" si="13"/>
        <v>16</v>
      </c>
      <c r="P23" s="8">
        <f t="shared" si="14"/>
        <v>32877.440347076197</v>
      </c>
      <c r="Q23" s="6">
        <f t="shared" si="15"/>
        <v>-836.61317681267496</v>
      </c>
      <c r="R23" s="6">
        <f t="shared" si="16"/>
        <v>-637.97864138242301</v>
      </c>
      <c r="S23" s="6"/>
      <c r="T23" s="6">
        <f t="shared" si="17"/>
        <v>-198.63453543025199</v>
      </c>
      <c r="V23">
        <f t="shared" si="18"/>
        <v>16</v>
      </c>
      <c r="W23" s="8">
        <f t="shared" si="19"/>
        <v>54093.999858397103</v>
      </c>
      <c r="X23" s="6">
        <f t="shared" si="3"/>
        <v>-1352.5991681625476</v>
      </c>
      <c r="Y23" s="6">
        <f t="shared" si="4"/>
        <v>-789.12000297091095</v>
      </c>
      <c r="Z23" s="6"/>
      <c r="AA23" s="6">
        <f t="shared" si="5"/>
        <v>-563.47916519163653</v>
      </c>
      <c r="AC23">
        <f t="shared" si="20"/>
        <v>16</v>
      </c>
      <c r="AD23" s="8">
        <f t="shared" si="21"/>
        <v>171357.79066907821</v>
      </c>
      <c r="AE23" s="6">
        <f t="shared" si="22"/>
        <v>-2548.3752089005661</v>
      </c>
      <c r="AF23" s="6">
        <f t="shared" si="23"/>
        <v>-977.5954611006822</v>
      </c>
      <c r="AG23" s="6"/>
      <c r="AH23" s="6">
        <f t="shared" si="24"/>
        <v>-1570.7797477998838</v>
      </c>
    </row>
    <row r="24" spans="1:34" x14ac:dyDescent="0.25">
      <c r="A24">
        <f t="shared" si="25"/>
        <v>17</v>
      </c>
      <c r="B24" s="8">
        <f t="shared" si="7"/>
        <v>4864.2062821134759</v>
      </c>
      <c r="C24" s="6">
        <f t="shared" si="8"/>
        <v>-1147.8623247231328</v>
      </c>
      <c r="D24" s="6">
        <f t="shared" si="26"/>
        <v>-1077.6873583230679</v>
      </c>
      <c r="E24" s="6">
        <v>-250</v>
      </c>
      <c r="F24" s="6">
        <f t="shared" si="27"/>
        <v>-70.174966400064974</v>
      </c>
      <c r="H24">
        <f t="shared" si="11"/>
        <v>17</v>
      </c>
      <c r="I24" s="8">
        <f t="shared" si="12"/>
        <v>10664.702679156642</v>
      </c>
      <c r="J24" s="6">
        <f t="shared" si="0"/>
        <v>-740.96819162389568</v>
      </c>
      <c r="K24" s="6">
        <f t="shared" si="1"/>
        <v>-536.65026279571964</v>
      </c>
      <c r="L24" s="6"/>
      <c r="M24" s="6">
        <f t="shared" si="2"/>
        <v>-204.31792882817592</v>
      </c>
      <c r="O24">
        <f t="shared" si="13"/>
        <v>17</v>
      </c>
      <c r="P24" s="8">
        <f t="shared" si="14"/>
        <v>32239.461705693775</v>
      </c>
      <c r="Q24" s="6">
        <f t="shared" si="15"/>
        <v>-836.61317681267496</v>
      </c>
      <c r="R24" s="6">
        <f t="shared" si="16"/>
        <v>-641.83309567410845</v>
      </c>
      <c r="S24" s="6"/>
      <c r="T24" s="6">
        <f t="shared" si="17"/>
        <v>-194.78008113856654</v>
      </c>
      <c r="V24">
        <f t="shared" si="18"/>
        <v>17</v>
      </c>
      <c r="W24" s="8">
        <f t="shared" si="19"/>
        <v>53304.879855426188</v>
      </c>
      <c r="X24" s="6">
        <f t="shared" si="3"/>
        <v>-1352.5991681625476</v>
      </c>
      <c r="Y24" s="6">
        <f t="shared" si="4"/>
        <v>-797.34000300185801</v>
      </c>
      <c r="Z24" s="6"/>
      <c r="AA24" s="6">
        <f t="shared" si="5"/>
        <v>-555.25916516068958</v>
      </c>
      <c r="AC24">
        <f t="shared" si="20"/>
        <v>17</v>
      </c>
      <c r="AD24" s="8">
        <f t="shared" si="21"/>
        <v>170380.19520797752</v>
      </c>
      <c r="AE24" s="6">
        <f t="shared" si="22"/>
        <v>-2548.3752089005661</v>
      </c>
      <c r="AF24" s="6">
        <f t="shared" si="23"/>
        <v>-986.55675282743834</v>
      </c>
      <c r="AG24" s="6"/>
      <c r="AH24" s="6">
        <f t="shared" si="24"/>
        <v>-1561.8184560731272</v>
      </c>
    </row>
    <row r="25" spans="1:34" x14ac:dyDescent="0.25">
      <c r="A25">
        <f t="shared" si="25"/>
        <v>18</v>
      </c>
      <c r="B25" s="8">
        <f t="shared" si="7"/>
        <v>3536.5189237904078</v>
      </c>
      <c r="C25" s="6">
        <f t="shared" si="8"/>
        <v>-1147.8623247231328</v>
      </c>
      <c r="D25" s="6">
        <f t="shared" si="26"/>
        <v>-1086.2190499097921</v>
      </c>
      <c r="E25" s="6">
        <v>-250</v>
      </c>
      <c r="F25" s="6">
        <f t="shared" si="27"/>
        <v>-61.643274813340682</v>
      </c>
      <c r="H25">
        <f t="shared" si="11"/>
        <v>18</v>
      </c>
      <c r="I25" s="8">
        <f t="shared" si="12"/>
        <v>10128.052416360923</v>
      </c>
      <c r="J25" s="6">
        <f t="shared" si="0"/>
        <v>-740.96819162389568</v>
      </c>
      <c r="K25" s="6">
        <f t="shared" si="1"/>
        <v>-546.93158741378102</v>
      </c>
      <c r="L25" s="6"/>
      <c r="M25" s="6">
        <f t="shared" si="2"/>
        <v>-194.0366042101146</v>
      </c>
      <c r="O25">
        <f t="shared" si="13"/>
        <v>18</v>
      </c>
      <c r="P25" s="8">
        <f t="shared" si="14"/>
        <v>31597.628610019667</v>
      </c>
      <c r="Q25" s="6">
        <f t="shared" si="15"/>
        <v>-836.61317681267496</v>
      </c>
      <c r="R25" s="6">
        <f t="shared" si="16"/>
        <v>-645.71083729380609</v>
      </c>
      <c r="S25" s="6"/>
      <c r="T25" s="6">
        <f t="shared" si="17"/>
        <v>-190.90233951886881</v>
      </c>
      <c r="V25">
        <f t="shared" si="18"/>
        <v>18</v>
      </c>
      <c r="W25" s="8">
        <f t="shared" si="19"/>
        <v>52507.539852424328</v>
      </c>
      <c r="X25" s="6">
        <f t="shared" si="3"/>
        <v>-1352.5991681625476</v>
      </c>
      <c r="Y25" s="6">
        <f t="shared" si="4"/>
        <v>-805.64562803312731</v>
      </c>
      <c r="Z25" s="6"/>
      <c r="AA25" s="6">
        <f t="shared" si="5"/>
        <v>-546.95354012942028</v>
      </c>
      <c r="AC25">
        <f t="shared" si="20"/>
        <v>18</v>
      </c>
      <c r="AD25" s="8">
        <f t="shared" si="21"/>
        <v>169393.6384551501</v>
      </c>
      <c r="AE25" s="6">
        <f t="shared" si="22"/>
        <v>-2548.3752089005661</v>
      </c>
      <c r="AF25" s="6">
        <f t="shared" si="23"/>
        <v>-995.60018972835655</v>
      </c>
      <c r="AG25" s="6"/>
      <c r="AH25" s="6">
        <f t="shared" si="24"/>
        <v>-1552.7750191722091</v>
      </c>
    </row>
    <row r="26" spans="1:34" x14ac:dyDescent="0.25">
      <c r="A26">
        <f t="shared" si="25"/>
        <v>19</v>
      </c>
      <c r="B26" s="8">
        <f t="shared" si="7"/>
        <v>2200.2998738806155</v>
      </c>
      <c r="C26" s="6">
        <f t="shared" si="8"/>
        <v>-1147.8623247231328</v>
      </c>
      <c r="D26" s="6">
        <f t="shared" si="26"/>
        <v>-1094.8182840549114</v>
      </c>
      <c r="E26" s="6">
        <v>-250</v>
      </c>
      <c r="F26" s="6">
        <f t="shared" si="27"/>
        <v>-53.044040668221498</v>
      </c>
      <c r="H26">
        <f t="shared" si="11"/>
        <v>19</v>
      </c>
      <c r="I26" s="8">
        <f t="shared" si="12"/>
        <v>9581.1208289471415</v>
      </c>
      <c r="J26" s="6">
        <f t="shared" si="0"/>
        <v>-740.96819162389568</v>
      </c>
      <c r="K26" s="6">
        <f t="shared" si="1"/>
        <v>-557.40988507598342</v>
      </c>
      <c r="L26" s="6"/>
      <c r="M26" s="6">
        <f t="shared" si="2"/>
        <v>-183.55830654791217</v>
      </c>
      <c r="O26">
        <f t="shared" si="13"/>
        <v>19</v>
      </c>
      <c r="P26" s="8">
        <f t="shared" si="14"/>
        <v>30951.917772725861</v>
      </c>
      <c r="Q26" s="6">
        <f t="shared" si="15"/>
        <v>-836.61317681267496</v>
      </c>
      <c r="R26" s="6">
        <f t="shared" si="16"/>
        <v>-649.61200693578951</v>
      </c>
      <c r="S26" s="6"/>
      <c r="T26" s="6">
        <f t="shared" si="17"/>
        <v>-187.00116987688537</v>
      </c>
      <c r="V26">
        <f t="shared" si="18"/>
        <v>19</v>
      </c>
      <c r="W26" s="8">
        <f t="shared" si="19"/>
        <v>51701.894224391202</v>
      </c>
      <c r="X26" s="6">
        <f t="shared" si="3"/>
        <v>-1352.5991681625476</v>
      </c>
      <c r="Y26" s="6">
        <f t="shared" si="4"/>
        <v>-814.03776999180582</v>
      </c>
      <c r="Z26" s="6"/>
      <c r="AA26" s="6">
        <f t="shared" si="5"/>
        <v>-538.56139817074188</v>
      </c>
      <c r="AC26">
        <f t="shared" si="20"/>
        <v>19</v>
      </c>
      <c r="AD26" s="8">
        <f t="shared" si="21"/>
        <v>168398.03826542175</v>
      </c>
      <c r="AE26" s="6">
        <f t="shared" si="22"/>
        <v>-2548.3752089005661</v>
      </c>
      <c r="AF26" s="6">
        <f t="shared" si="23"/>
        <v>-1004.7265248008665</v>
      </c>
      <c r="AG26" s="6"/>
      <c r="AH26" s="6">
        <f t="shared" si="24"/>
        <v>-1543.648684099699</v>
      </c>
    </row>
    <row r="27" spans="1:34" x14ac:dyDescent="0.25">
      <c r="A27">
        <f t="shared" si="25"/>
        <v>20</v>
      </c>
      <c r="B27" s="8">
        <f t="shared" si="7"/>
        <v>855.48158982570408</v>
      </c>
      <c r="C27" s="6">
        <v>-855.48</v>
      </c>
      <c r="D27" s="6">
        <v>-855.48</v>
      </c>
      <c r="E27" s="6">
        <v>0</v>
      </c>
      <c r="F27" s="6">
        <f t="shared" si="27"/>
        <v>-44.376729252786781</v>
      </c>
      <c r="H27">
        <f t="shared" si="11"/>
        <v>20</v>
      </c>
      <c r="I27" s="8">
        <f t="shared" si="12"/>
        <v>9023.7109438711577</v>
      </c>
      <c r="J27" s="6">
        <f t="shared" si="0"/>
        <v>-740.96819162389568</v>
      </c>
      <c r="K27" s="6">
        <f t="shared" si="1"/>
        <v>-568.08892945756418</v>
      </c>
      <c r="L27" s="6">
        <f>-250-292.38</f>
        <v>-542.38</v>
      </c>
      <c r="M27" s="6">
        <f t="shared" si="2"/>
        <v>-172.87926216633153</v>
      </c>
      <c r="O27">
        <f t="shared" si="13"/>
        <v>20</v>
      </c>
      <c r="P27" s="8">
        <f t="shared" si="14"/>
        <v>30302.305765790072</v>
      </c>
      <c r="Q27" s="6">
        <f t="shared" si="15"/>
        <v>-836.61317681267496</v>
      </c>
      <c r="R27" s="6">
        <f t="shared" si="16"/>
        <v>-653.53674614436</v>
      </c>
      <c r="S27" s="6"/>
      <c r="T27" s="6">
        <f t="shared" si="17"/>
        <v>-183.07643066831503</v>
      </c>
      <c r="V27">
        <f t="shared" si="18"/>
        <v>20</v>
      </c>
      <c r="W27" s="8">
        <f t="shared" si="19"/>
        <v>50887.8564543994</v>
      </c>
      <c r="X27" s="6">
        <f t="shared" si="3"/>
        <v>-1352.5991681625476</v>
      </c>
      <c r="Y27" s="6">
        <f t="shared" si="4"/>
        <v>-822.51733009588725</v>
      </c>
      <c r="Z27" s="6"/>
      <c r="AA27" s="6">
        <f t="shared" si="5"/>
        <v>-530.08183806666057</v>
      </c>
      <c r="AC27">
        <f t="shared" si="20"/>
        <v>20</v>
      </c>
      <c r="AD27" s="8">
        <f t="shared" si="21"/>
        <v>167393.31174062088</v>
      </c>
      <c r="AE27" s="6">
        <f t="shared" si="22"/>
        <v>-2548.3752089005661</v>
      </c>
      <c r="AF27" s="6">
        <f t="shared" si="23"/>
        <v>-1013.9365179448746</v>
      </c>
      <c r="AG27" s="6"/>
      <c r="AH27" s="6">
        <f t="shared" si="24"/>
        <v>-1534.4386909556918</v>
      </c>
    </row>
    <row r="28" spans="1:34" x14ac:dyDescent="0.25">
      <c r="B28" s="8"/>
      <c r="C28" s="6"/>
      <c r="D28" s="6"/>
      <c r="E28" s="6"/>
      <c r="F28" s="6"/>
      <c r="H28">
        <f t="shared" si="11"/>
        <v>21</v>
      </c>
      <c r="I28" s="8">
        <f t="shared" si="12"/>
        <v>7913.2420144135931</v>
      </c>
      <c r="J28" s="6">
        <f t="shared" si="0"/>
        <v>-740.96819162389568</v>
      </c>
      <c r="K28" s="6">
        <f t="shared" si="1"/>
        <v>-578.97256653108855</v>
      </c>
      <c r="L28" s="6">
        <f>-250-1147.86</f>
        <v>-1397.86</v>
      </c>
      <c r="M28" s="6">
        <f t="shared" si="2"/>
        <v>-161.99562509280702</v>
      </c>
      <c r="O28">
        <f t="shared" si="13"/>
        <v>21</v>
      </c>
      <c r="P28" s="8">
        <f t="shared" si="14"/>
        <v>29648.769019645712</v>
      </c>
      <c r="Q28" s="6">
        <f t="shared" si="15"/>
        <v>-836.61317681267496</v>
      </c>
      <c r="R28" s="6">
        <f t="shared" si="16"/>
        <v>-657.48519731898216</v>
      </c>
      <c r="S28" s="6"/>
      <c r="T28" s="6">
        <f t="shared" si="17"/>
        <v>-179.12797949369281</v>
      </c>
      <c r="V28">
        <f t="shared" si="18"/>
        <v>21</v>
      </c>
      <c r="W28" s="8">
        <f t="shared" si="19"/>
        <v>50065.339124303515</v>
      </c>
      <c r="X28" s="6">
        <f t="shared" si="3"/>
        <v>-1352.5991681625476</v>
      </c>
      <c r="Y28" s="6">
        <f t="shared" si="4"/>
        <v>-831.08521895105264</v>
      </c>
      <c r="Z28" s="6"/>
      <c r="AA28" s="6">
        <f t="shared" si="5"/>
        <v>-521.51394921149495</v>
      </c>
      <c r="AC28">
        <f t="shared" si="20"/>
        <v>21</v>
      </c>
      <c r="AD28" s="8">
        <f t="shared" si="21"/>
        <v>166379.375222676</v>
      </c>
      <c r="AE28" s="6">
        <f t="shared" si="22"/>
        <v>-2548.3752089005661</v>
      </c>
      <c r="AF28" s="6">
        <f t="shared" si="23"/>
        <v>-1023.2309360260358</v>
      </c>
      <c r="AG28" s="6"/>
      <c r="AH28" s="6">
        <f t="shared" si="24"/>
        <v>-1525.1442728745301</v>
      </c>
    </row>
    <row r="29" spans="1:34" x14ac:dyDescent="0.25">
      <c r="B29" s="8"/>
      <c r="C29" s="6"/>
      <c r="D29" s="6"/>
      <c r="E29" s="6"/>
      <c r="F29" s="6"/>
      <c r="H29">
        <f t="shared" si="11"/>
        <v>22</v>
      </c>
      <c r="I29" s="8">
        <f t="shared" si="12"/>
        <v>5936.4094478825045</v>
      </c>
      <c r="J29" s="6">
        <f t="shared" si="0"/>
        <v>-740.96819162389568</v>
      </c>
      <c r="K29" s="6">
        <f t="shared" si="1"/>
        <v>-590.06471595154676</v>
      </c>
      <c r="L29" s="6">
        <f t="shared" ref="L29:L30" si="28">-250-1147.86</f>
        <v>-1397.86</v>
      </c>
      <c r="M29" s="6">
        <f t="shared" si="2"/>
        <v>-150.90347567234892</v>
      </c>
      <c r="O29">
        <f t="shared" si="13"/>
        <v>22</v>
      </c>
      <c r="P29" s="8">
        <f t="shared" si="14"/>
        <v>28991.283822326728</v>
      </c>
      <c r="Q29" s="6">
        <f t="shared" si="15"/>
        <v>-836.61317681267496</v>
      </c>
      <c r="R29" s="6">
        <f t="shared" si="16"/>
        <v>-661.45750371945098</v>
      </c>
      <c r="S29" s="6"/>
      <c r="T29" s="6">
        <f t="shared" si="17"/>
        <v>-175.15567309322398</v>
      </c>
      <c r="V29">
        <f t="shared" si="18"/>
        <v>22</v>
      </c>
      <c r="W29" s="8">
        <f t="shared" si="19"/>
        <v>49234.25390535246</v>
      </c>
      <c r="X29" s="6">
        <f t="shared" si="3"/>
        <v>-1352.5991681625476</v>
      </c>
      <c r="Y29" s="6">
        <f t="shared" si="4"/>
        <v>-839.74235664845946</v>
      </c>
      <c r="Z29" s="6"/>
      <c r="AA29" s="6">
        <f t="shared" si="5"/>
        <v>-512.85681151408824</v>
      </c>
      <c r="AC29">
        <f t="shared" si="20"/>
        <v>22</v>
      </c>
      <c r="AD29" s="8">
        <f t="shared" si="21"/>
        <v>165356.14428664997</v>
      </c>
      <c r="AE29" s="6">
        <f t="shared" si="22"/>
        <v>-2548.3752089005661</v>
      </c>
      <c r="AF29" s="6">
        <f t="shared" si="23"/>
        <v>-1032.6105529396077</v>
      </c>
      <c r="AG29" s="6"/>
      <c r="AH29" s="6">
        <f t="shared" si="24"/>
        <v>-1515.7646559609577</v>
      </c>
    </row>
    <row r="30" spans="1:34" x14ac:dyDescent="0.25">
      <c r="B30" s="8"/>
      <c r="C30" s="6"/>
      <c r="D30" s="6"/>
      <c r="E30" s="6"/>
      <c r="F30" s="6"/>
      <c r="H30">
        <f t="shared" si="11"/>
        <v>23</v>
      </c>
      <c r="I30" s="8">
        <f t="shared" si="12"/>
        <v>3948.4847319309583</v>
      </c>
      <c r="J30" s="6">
        <f t="shared" si="0"/>
        <v>-740.96819162389568</v>
      </c>
      <c r="K30" s="6">
        <f t="shared" si="1"/>
        <v>-601.36937246798516</v>
      </c>
      <c r="L30" s="6">
        <f t="shared" si="28"/>
        <v>-1397.86</v>
      </c>
      <c r="M30" s="6">
        <f t="shared" si="2"/>
        <v>-139.59881915591055</v>
      </c>
      <c r="O30">
        <f t="shared" si="13"/>
        <v>23</v>
      </c>
      <c r="P30" s="8">
        <f t="shared" si="14"/>
        <v>28329.826318607276</v>
      </c>
      <c r="Q30" s="6">
        <f t="shared" si="15"/>
        <v>-836.61317681267496</v>
      </c>
      <c r="R30" s="6">
        <f t="shared" si="16"/>
        <v>-665.45380947108924</v>
      </c>
      <c r="S30" s="6"/>
      <c r="T30" s="6">
        <f t="shared" si="17"/>
        <v>-171.15936734158564</v>
      </c>
      <c r="V30">
        <f t="shared" si="18"/>
        <v>23</v>
      </c>
      <c r="W30" s="8">
        <f t="shared" si="19"/>
        <v>48394.511548704002</v>
      </c>
      <c r="X30" s="6">
        <f t="shared" si="3"/>
        <v>-1352.5991681625476</v>
      </c>
      <c r="Y30" s="6">
        <f t="shared" si="4"/>
        <v>-848.48967286354764</v>
      </c>
      <c r="Z30" s="6"/>
      <c r="AA30" s="6">
        <f t="shared" si="5"/>
        <v>-504.10949529900017</v>
      </c>
      <c r="AC30">
        <f t="shared" si="20"/>
        <v>23</v>
      </c>
      <c r="AD30" s="8">
        <f t="shared" si="21"/>
        <v>164323.53373371036</v>
      </c>
      <c r="AE30" s="6">
        <f t="shared" si="22"/>
        <v>-2548.3752089005661</v>
      </c>
      <c r="AF30" s="6">
        <f t="shared" si="23"/>
        <v>-1042.0761496748873</v>
      </c>
      <c r="AG30" s="6"/>
      <c r="AH30" s="6">
        <f t="shared" si="24"/>
        <v>-1506.2990592256783</v>
      </c>
    </row>
    <row r="31" spans="1:34" x14ac:dyDescent="0.25">
      <c r="B31" s="8"/>
      <c r="C31" s="6"/>
      <c r="D31" s="6"/>
      <c r="E31" s="6"/>
      <c r="F31" s="6"/>
      <c r="H31">
        <f t="shared" si="11"/>
        <v>24</v>
      </c>
      <c r="I31" s="8">
        <f t="shared" si="12"/>
        <v>1949.2553594629733</v>
      </c>
      <c r="J31" s="6">
        <f t="shared" si="0"/>
        <v>-740.96819162389568</v>
      </c>
      <c r="K31" s="6">
        <f t="shared" si="1"/>
        <v>-612.89060736218426</v>
      </c>
      <c r="L31" s="6">
        <f>-250-1147.86+61.5</f>
        <v>-1336.36</v>
      </c>
      <c r="M31" s="6">
        <f t="shared" si="2"/>
        <v>-128.07758426171139</v>
      </c>
      <c r="O31">
        <f t="shared" si="13"/>
        <v>24</v>
      </c>
      <c r="P31" s="8">
        <f t="shared" si="14"/>
        <v>27664.372509136188</v>
      </c>
      <c r="Q31" s="6">
        <f t="shared" si="15"/>
        <v>-836.61317681267496</v>
      </c>
      <c r="R31" s="6">
        <f t="shared" si="16"/>
        <v>-669.47425956997722</v>
      </c>
      <c r="S31" s="6">
        <v>-61.5</v>
      </c>
      <c r="T31" s="6">
        <f t="shared" si="17"/>
        <v>-167.1389172426978</v>
      </c>
      <c r="V31">
        <f t="shared" si="18"/>
        <v>24</v>
      </c>
      <c r="W31" s="8">
        <f t="shared" si="19"/>
        <v>47546.021875840452</v>
      </c>
      <c r="X31" s="6">
        <f t="shared" si="3"/>
        <v>-1352.5991681625476</v>
      </c>
      <c r="Y31" s="6">
        <f t="shared" si="4"/>
        <v>-857.32810695587614</v>
      </c>
      <c r="Z31" s="6"/>
      <c r="AA31" s="6">
        <f t="shared" si="5"/>
        <v>-495.2710612066715</v>
      </c>
      <c r="AC31">
        <f t="shared" si="20"/>
        <v>24</v>
      </c>
      <c r="AD31" s="8">
        <f t="shared" si="21"/>
        <v>163281.45758403547</v>
      </c>
      <c r="AE31" s="6">
        <f t="shared" si="22"/>
        <v>-2548.3752089005661</v>
      </c>
      <c r="AF31" s="6">
        <f t="shared" si="23"/>
        <v>-1051.6285143802406</v>
      </c>
      <c r="AG31" s="6"/>
      <c r="AH31" s="6">
        <f t="shared" si="24"/>
        <v>-1496.7466945203255</v>
      </c>
    </row>
    <row r="32" spans="1:34" x14ac:dyDescent="0.25">
      <c r="B32" s="8"/>
      <c r="C32" s="6"/>
      <c r="D32" s="6"/>
      <c r="E32" s="6"/>
      <c r="F32" s="6"/>
      <c r="I32" s="8"/>
      <c r="J32" s="6"/>
      <c r="K32" s="6"/>
      <c r="L32" s="6"/>
      <c r="M32" s="6"/>
      <c r="O32">
        <f>O31+1</f>
        <v>25</v>
      </c>
      <c r="P32" s="8">
        <f t="shared" si="14"/>
        <v>26933.398249566213</v>
      </c>
      <c r="Q32" s="6">
        <f>PMT(P$4/12,P$3,P$2)</f>
        <v>-836.61317681267496</v>
      </c>
      <c r="R32" s="6">
        <f>PPMT(P$4/12,O32,P$3,P$2)</f>
        <v>-673.51899988821253</v>
      </c>
      <c r="S32" s="6">
        <f>-250-1147.86-740.97</f>
        <v>-2138.83</v>
      </c>
      <c r="T32" s="6">
        <f>IPMT(P$4/12,O32,P$3,P$2)</f>
        <v>-163.09417692446252</v>
      </c>
      <c r="V32">
        <f t="shared" si="18"/>
        <v>25</v>
      </c>
      <c r="W32" s="8">
        <f t="shared" si="19"/>
        <v>46688.693768884579</v>
      </c>
      <c r="X32" s="6">
        <f t="shared" si="3"/>
        <v>-1352.5991681625476</v>
      </c>
      <c r="Y32" s="6">
        <f t="shared" si="4"/>
        <v>-866.25860806999981</v>
      </c>
      <c r="Z32" s="6"/>
      <c r="AA32" s="6">
        <f t="shared" si="5"/>
        <v>-486.34056009254778</v>
      </c>
      <c r="AC32">
        <f t="shared" si="20"/>
        <v>25</v>
      </c>
      <c r="AD32" s="8">
        <f t="shared" si="21"/>
        <v>162229.82906965521</v>
      </c>
      <c r="AE32" s="6">
        <f t="shared" si="22"/>
        <v>-2548.3752089005661</v>
      </c>
      <c r="AF32" s="6">
        <f t="shared" si="23"/>
        <v>-1061.2684424287263</v>
      </c>
      <c r="AG32" s="6"/>
      <c r="AH32" s="6">
        <f t="shared" si="24"/>
        <v>-1487.1067664718398</v>
      </c>
    </row>
    <row r="33" spans="9:34" x14ac:dyDescent="0.25">
      <c r="I33" s="8"/>
      <c r="J33" s="6"/>
      <c r="K33" s="6"/>
      <c r="L33" s="6"/>
      <c r="M33" s="6"/>
      <c r="O33">
        <f t="shared" ref="O33:O41" si="29">O32+1</f>
        <v>26</v>
      </c>
      <c r="P33" s="8">
        <f t="shared" si="14"/>
        <v>24121.049249677999</v>
      </c>
      <c r="Q33" s="6">
        <f t="shared" si="15"/>
        <v>-836.61317681267496</v>
      </c>
      <c r="R33" s="6">
        <f t="shared" ref="R33:R41" si="30">PPMT(P$4/12,O33,P$3,P$2)</f>
        <v>-677.58817717920374</v>
      </c>
      <c r="S33" s="6">
        <f t="shared" ref="S33:S40" si="31">-250-1147.86-740.97</f>
        <v>-2138.83</v>
      </c>
      <c r="T33" s="6">
        <f t="shared" ref="T33:T41" si="32">IPMT(P$4/12,O33,P$3,P$2)</f>
        <v>-159.0249996334712</v>
      </c>
      <c r="V33">
        <f t="shared" si="18"/>
        <v>26</v>
      </c>
      <c r="W33" s="8">
        <f t="shared" si="19"/>
        <v>45822.435160814581</v>
      </c>
      <c r="X33" s="6">
        <f t="shared" si="3"/>
        <v>-1352.5991681625476</v>
      </c>
      <c r="Y33" s="6">
        <f t="shared" si="4"/>
        <v>-875.28213523739578</v>
      </c>
      <c r="Z33" s="6"/>
      <c r="AA33" s="6">
        <f t="shared" si="5"/>
        <v>-477.31703292515186</v>
      </c>
      <c r="AC33">
        <f t="shared" si="20"/>
        <v>26</v>
      </c>
      <c r="AD33" s="8">
        <f t="shared" si="21"/>
        <v>161168.56062722648</v>
      </c>
      <c r="AE33" s="6">
        <f t="shared" si="22"/>
        <v>-2548.3752089005661</v>
      </c>
      <c r="AF33" s="6">
        <f t="shared" si="23"/>
        <v>-1070.9967364843228</v>
      </c>
      <c r="AG33" s="6"/>
      <c r="AH33" s="6">
        <f t="shared" si="24"/>
        <v>-1477.3784724162431</v>
      </c>
    </row>
    <row r="34" spans="9:34" x14ac:dyDescent="0.25">
      <c r="I34" s="8"/>
      <c r="J34" s="6"/>
      <c r="K34" s="6"/>
      <c r="L34" s="6"/>
      <c r="M34" s="6"/>
      <c r="O34">
        <f t="shared" si="29"/>
        <v>27</v>
      </c>
      <c r="P34" s="8">
        <f t="shared" si="14"/>
        <v>21304.631072498792</v>
      </c>
      <c r="Q34" s="6">
        <f t="shared" si="15"/>
        <v>-836.61317681267496</v>
      </c>
      <c r="R34" s="6">
        <f t="shared" si="30"/>
        <v>-681.68193908299486</v>
      </c>
      <c r="S34" s="6">
        <f t="shared" si="31"/>
        <v>-2138.83</v>
      </c>
      <c r="T34" s="6">
        <f t="shared" si="32"/>
        <v>-154.93123772968019</v>
      </c>
      <c r="V34">
        <f t="shared" si="18"/>
        <v>27</v>
      </c>
      <c r="W34" s="8">
        <f t="shared" si="19"/>
        <v>44947.153025577187</v>
      </c>
      <c r="X34" s="6">
        <f t="shared" si="3"/>
        <v>-1352.5991681625476</v>
      </c>
      <c r="Y34" s="6">
        <f t="shared" si="4"/>
        <v>-884.39965747945189</v>
      </c>
      <c r="Z34" s="6"/>
      <c r="AA34" s="6">
        <f t="shared" si="5"/>
        <v>-468.19951068309575</v>
      </c>
      <c r="AC34">
        <f t="shared" si="20"/>
        <v>27</v>
      </c>
      <c r="AD34" s="8">
        <f t="shared" si="21"/>
        <v>160097.56389074217</v>
      </c>
      <c r="AE34" s="6">
        <f t="shared" si="22"/>
        <v>-2548.3752089005661</v>
      </c>
      <c r="AF34" s="6">
        <f t="shared" si="23"/>
        <v>-1080.8142065687625</v>
      </c>
      <c r="AG34" s="6"/>
      <c r="AH34" s="6">
        <f t="shared" si="24"/>
        <v>-1467.5610023318034</v>
      </c>
    </row>
    <row r="35" spans="9:34" x14ac:dyDescent="0.25">
      <c r="I35" s="8"/>
      <c r="J35" s="6"/>
      <c r="K35" s="6"/>
      <c r="L35" s="6"/>
      <c r="M35" s="6"/>
      <c r="O35">
        <f t="shared" si="29"/>
        <v>28</v>
      </c>
      <c r="P35" s="8">
        <f t="shared" si="14"/>
        <v>18484.119133415799</v>
      </c>
      <c r="Q35" s="6">
        <f t="shared" si="15"/>
        <v>-836.61317681267496</v>
      </c>
      <c r="R35" s="6">
        <f t="shared" si="30"/>
        <v>-685.80043413162116</v>
      </c>
      <c r="S35" s="6">
        <f t="shared" si="31"/>
        <v>-2138.83</v>
      </c>
      <c r="T35" s="6">
        <f t="shared" si="32"/>
        <v>-150.81274268105381</v>
      </c>
      <c r="V35">
        <f t="shared" si="18"/>
        <v>28</v>
      </c>
      <c r="W35" s="8">
        <f t="shared" si="19"/>
        <v>44062.753368097736</v>
      </c>
      <c r="X35" s="6">
        <f t="shared" si="3"/>
        <v>-1352.5991681625476</v>
      </c>
      <c r="Y35" s="6">
        <f t="shared" si="4"/>
        <v>-893.6121539115295</v>
      </c>
      <c r="Z35" s="6"/>
      <c r="AA35" s="6">
        <f t="shared" si="5"/>
        <v>-458.98701425101814</v>
      </c>
      <c r="AC35">
        <f t="shared" si="20"/>
        <v>28</v>
      </c>
      <c r="AD35" s="8">
        <f t="shared" si="21"/>
        <v>159016.74968417341</v>
      </c>
      <c r="AE35" s="6">
        <f t="shared" si="22"/>
        <v>-2548.3752089005661</v>
      </c>
      <c r="AF35" s="6">
        <f t="shared" si="23"/>
        <v>-1090.7216701289763</v>
      </c>
      <c r="AG35" s="6"/>
      <c r="AH35" s="6">
        <f t="shared" si="24"/>
        <v>-1457.6535387715899</v>
      </c>
    </row>
    <row r="36" spans="9:34" x14ac:dyDescent="0.25">
      <c r="I36" s="8"/>
      <c r="J36" s="6"/>
      <c r="K36" s="6"/>
      <c r="L36" s="6"/>
      <c r="M36" s="6"/>
      <c r="O36">
        <f t="shared" si="29"/>
        <v>29</v>
      </c>
      <c r="P36" s="8">
        <f t="shared" si="14"/>
        <v>15659.488699284177</v>
      </c>
      <c r="Q36" s="6">
        <f t="shared" si="15"/>
        <v>-836.61317681267496</v>
      </c>
      <c r="R36" s="6">
        <f t="shared" si="30"/>
        <v>-689.94381175449973</v>
      </c>
      <c r="S36" s="6">
        <f t="shared" si="31"/>
        <v>-2138.83</v>
      </c>
      <c r="T36" s="6">
        <f t="shared" si="32"/>
        <v>-146.66936505817523</v>
      </c>
      <c r="V36">
        <f t="shared" si="18"/>
        <v>29</v>
      </c>
      <c r="W36" s="8">
        <f t="shared" si="19"/>
        <v>43169.141214186209</v>
      </c>
      <c r="X36" s="6">
        <f t="shared" si="3"/>
        <v>-1352.5991681625476</v>
      </c>
      <c r="Y36" s="6">
        <f t="shared" si="4"/>
        <v>-902.92061384810791</v>
      </c>
      <c r="Z36" s="6"/>
      <c r="AA36" s="6">
        <f t="shared" si="5"/>
        <v>-449.67855431443968</v>
      </c>
      <c r="AC36">
        <f t="shared" si="20"/>
        <v>29</v>
      </c>
      <c r="AD36" s="8">
        <f t="shared" si="21"/>
        <v>157926.02801404442</v>
      </c>
      <c r="AE36" s="6">
        <f t="shared" si="22"/>
        <v>-2548.3752089005661</v>
      </c>
      <c r="AF36" s="6">
        <f t="shared" si="23"/>
        <v>-1100.7199521051584</v>
      </c>
      <c r="AG36" s="6"/>
      <c r="AH36" s="6">
        <f t="shared" si="24"/>
        <v>-1447.6552567954075</v>
      </c>
    </row>
    <row r="37" spans="9:34" x14ac:dyDescent="0.25">
      <c r="I37" s="8"/>
      <c r="J37" s="6"/>
      <c r="K37" s="6"/>
      <c r="L37" s="6"/>
      <c r="M37" s="6"/>
      <c r="O37">
        <f t="shared" si="29"/>
        <v>30</v>
      </c>
      <c r="P37" s="8">
        <f t="shared" si="14"/>
        <v>12830.714887529677</v>
      </c>
      <c r="Q37" s="6">
        <f t="shared" si="15"/>
        <v>-836.61317681267496</v>
      </c>
      <c r="R37" s="6">
        <f t="shared" si="30"/>
        <v>-694.11222228384986</v>
      </c>
      <c r="S37" s="6">
        <f t="shared" si="31"/>
        <v>-2138.83</v>
      </c>
      <c r="T37" s="6">
        <f t="shared" si="32"/>
        <v>-142.5009545288251</v>
      </c>
      <c r="V37">
        <f t="shared" si="18"/>
        <v>30</v>
      </c>
      <c r="W37" s="8">
        <f t="shared" si="19"/>
        <v>42266.2206003381</v>
      </c>
      <c r="X37" s="6">
        <f t="shared" si="3"/>
        <v>-1352.5991681625476</v>
      </c>
      <c r="Y37" s="6">
        <f t="shared" si="4"/>
        <v>-912.32603690902556</v>
      </c>
      <c r="Z37" s="6"/>
      <c r="AA37" s="6">
        <f t="shared" si="5"/>
        <v>-440.27313125352185</v>
      </c>
      <c r="AC37">
        <f t="shared" si="20"/>
        <v>30</v>
      </c>
      <c r="AD37" s="8">
        <f t="shared" si="21"/>
        <v>156825.30806193926</v>
      </c>
      <c r="AE37" s="6">
        <f t="shared" si="22"/>
        <v>-2548.3752089005661</v>
      </c>
      <c r="AF37" s="6">
        <f t="shared" si="23"/>
        <v>-1110.8098849994558</v>
      </c>
      <c r="AG37" s="6"/>
      <c r="AH37" s="6">
        <f t="shared" si="24"/>
        <v>-1437.5653239011101</v>
      </c>
    </row>
    <row r="38" spans="9:34" x14ac:dyDescent="0.25">
      <c r="I38" s="8"/>
      <c r="J38" s="6"/>
      <c r="K38" s="6"/>
      <c r="L38" s="6"/>
      <c r="M38" s="6"/>
      <c r="O38">
        <f t="shared" si="29"/>
        <v>31</v>
      </c>
      <c r="P38" s="8">
        <f t="shared" si="14"/>
        <v>9997.7726652458277</v>
      </c>
      <c r="Q38" s="6">
        <f t="shared" si="15"/>
        <v>-836.61317681267496</v>
      </c>
      <c r="R38" s="6">
        <f t="shared" si="30"/>
        <v>-698.30581696014804</v>
      </c>
      <c r="S38" s="6">
        <f t="shared" si="31"/>
        <v>-2138.83</v>
      </c>
      <c r="T38" s="6">
        <f t="shared" si="32"/>
        <v>-138.30735985252687</v>
      </c>
      <c r="V38">
        <f t="shared" si="18"/>
        <v>31</v>
      </c>
      <c r="W38" s="8">
        <f t="shared" si="19"/>
        <v>41353.894563429072</v>
      </c>
      <c r="X38" s="6">
        <f t="shared" si="3"/>
        <v>-1352.5991681625476</v>
      </c>
      <c r="Y38" s="6">
        <f t="shared" si="4"/>
        <v>-921.82943312682812</v>
      </c>
      <c r="Z38" s="6"/>
      <c r="AA38" s="6">
        <f t="shared" si="5"/>
        <v>-430.76973503571958</v>
      </c>
      <c r="AC38">
        <f t="shared" si="20"/>
        <v>31</v>
      </c>
      <c r="AD38" s="8">
        <f t="shared" si="21"/>
        <v>155714.49817693981</v>
      </c>
      <c r="AE38" s="6">
        <f t="shared" si="22"/>
        <v>-2548.3752089005661</v>
      </c>
      <c r="AF38" s="6">
        <f t="shared" si="23"/>
        <v>-1120.9923089452841</v>
      </c>
      <c r="AG38" s="6"/>
      <c r="AH38" s="6">
        <f t="shared" si="24"/>
        <v>-1427.3828999552818</v>
      </c>
    </row>
    <row r="39" spans="9:34" x14ac:dyDescent="0.25">
      <c r="I39" s="8"/>
      <c r="J39" s="6"/>
      <c r="K39" s="6"/>
      <c r="L39" s="6"/>
      <c r="M39" s="6"/>
      <c r="O39">
        <f t="shared" si="29"/>
        <v>32</v>
      </c>
      <c r="P39" s="8">
        <f t="shared" si="14"/>
        <v>7160.6368482856797</v>
      </c>
      <c r="Q39" s="6">
        <f t="shared" si="15"/>
        <v>-836.61317681267496</v>
      </c>
      <c r="R39" s="6">
        <f t="shared" si="30"/>
        <v>-702.52474793761564</v>
      </c>
      <c r="S39" s="6">
        <f t="shared" si="31"/>
        <v>-2138.83</v>
      </c>
      <c r="T39" s="6">
        <f t="shared" si="32"/>
        <v>-134.08842887505929</v>
      </c>
      <c r="V39">
        <f t="shared" si="18"/>
        <v>32</v>
      </c>
      <c r="W39" s="8">
        <f t="shared" si="19"/>
        <v>40432.065130302246</v>
      </c>
      <c r="X39" s="6">
        <f t="shared" si="3"/>
        <v>-1352.5991681625476</v>
      </c>
      <c r="Y39" s="6">
        <f t="shared" si="4"/>
        <v>-931.4318230552326</v>
      </c>
      <c r="Z39" s="6"/>
      <c r="AA39" s="6">
        <f t="shared" si="5"/>
        <v>-421.16734510731504</v>
      </c>
      <c r="AC39">
        <f t="shared" si="20"/>
        <v>32</v>
      </c>
      <c r="AD39" s="8">
        <f t="shared" si="21"/>
        <v>154593.50586799454</v>
      </c>
      <c r="AE39" s="6">
        <f t="shared" si="22"/>
        <v>-2548.3752089005661</v>
      </c>
      <c r="AF39" s="6">
        <f t="shared" si="23"/>
        <v>-1131.2680717772826</v>
      </c>
      <c r="AG39" s="6"/>
      <c r="AH39" s="6">
        <f t="shared" si="24"/>
        <v>-1417.1071371232833</v>
      </c>
    </row>
    <row r="40" spans="9:34" x14ac:dyDescent="0.25">
      <c r="I40" s="8"/>
      <c r="J40" s="6"/>
      <c r="K40" s="6"/>
      <c r="L40" s="6"/>
      <c r="M40" s="6"/>
      <c r="O40">
        <f t="shared" si="29"/>
        <v>33</v>
      </c>
      <c r="P40" s="8">
        <f t="shared" si="14"/>
        <v>4319.282100348064</v>
      </c>
      <c r="Q40" s="6">
        <f t="shared" si="15"/>
        <v>-836.61317681267496</v>
      </c>
      <c r="R40" s="6">
        <f t="shared" si="30"/>
        <v>-706.76916828973879</v>
      </c>
      <c r="S40" s="6">
        <f t="shared" si="31"/>
        <v>-2138.83</v>
      </c>
      <c r="T40" s="6">
        <f t="shared" si="32"/>
        <v>-129.84400852293621</v>
      </c>
      <c r="V40">
        <f t="shared" si="18"/>
        <v>33</v>
      </c>
      <c r="W40" s="8">
        <f t="shared" si="19"/>
        <v>39500.633307247015</v>
      </c>
      <c r="X40" s="6">
        <f t="shared" si="3"/>
        <v>-1352.5991681625476</v>
      </c>
      <c r="Y40" s="6">
        <f t="shared" si="4"/>
        <v>-941.13423787872455</v>
      </c>
      <c r="Z40" s="6"/>
      <c r="AA40" s="6">
        <f t="shared" si="5"/>
        <v>-411.46493028382304</v>
      </c>
      <c r="AC40">
        <f t="shared" si="20"/>
        <v>33</v>
      </c>
      <c r="AD40" s="8">
        <f t="shared" si="21"/>
        <v>153462.23779621726</v>
      </c>
      <c r="AE40" s="6">
        <f t="shared" si="22"/>
        <v>-2548.3752089005661</v>
      </c>
      <c r="AF40" s="6">
        <f t="shared" si="23"/>
        <v>-1141.6380291019075</v>
      </c>
      <c r="AG40" s="6"/>
      <c r="AH40" s="6">
        <f t="shared" si="24"/>
        <v>-1406.7371797986582</v>
      </c>
    </row>
    <row r="41" spans="9:34" x14ac:dyDescent="0.25">
      <c r="I41" s="8"/>
      <c r="J41" s="6"/>
      <c r="K41" s="6"/>
      <c r="L41" s="6"/>
      <c r="M41" s="6"/>
      <c r="O41">
        <f t="shared" si="29"/>
        <v>34</v>
      </c>
      <c r="P41" s="8">
        <f t="shared" si="14"/>
        <v>1473.6829320583252</v>
      </c>
      <c r="Q41" s="6">
        <f t="shared" si="15"/>
        <v>-836.61317681267496</v>
      </c>
      <c r="R41" s="6">
        <f t="shared" si="30"/>
        <v>-711.03923201482257</v>
      </c>
      <c r="S41" s="6">
        <f>-250-1147.86-740.97+1376.19</f>
        <v>-762.63999999999987</v>
      </c>
      <c r="T41" s="6">
        <f t="shared" si="32"/>
        <v>-125.57394479785235</v>
      </c>
      <c r="V41">
        <f t="shared" si="18"/>
        <v>34</v>
      </c>
      <c r="W41" s="8">
        <f t="shared" si="19"/>
        <v>38559.499069368292</v>
      </c>
      <c r="X41" s="6">
        <f t="shared" si="3"/>
        <v>-1352.5991681625476</v>
      </c>
      <c r="Y41" s="6">
        <f t="shared" si="4"/>
        <v>-950.93771952329462</v>
      </c>
      <c r="Z41" s="6">
        <f>-1376.19</f>
        <v>-1376.19</v>
      </c>
      <c r="AA41" s="6">
        <f t="shared" si="5"/>
        <v>-401.66144863925302</v>
      </c>
      <c r="AC41">
        <f t="shared" si="20"/>
        <v>34</v>
      </c>
      <c r="AD41" s="8">
        <f t="shared" si="21"/>
        <v>152320.59976711535</v>
      </c>
      <c r="AE41" s="6">
        <f t="shared" si="22"/>
        <v>-2548.3752089005661</v>
      </c>
      <c r="AF41" s="6">
        <f t="shared" si="23"/>
        <v>-1152.1030443686752</v>
      </c>
      <c r="AG41" s="6"/>
      <c r="AH41" s="6">
        <f t="shared" si="24"/>
        <v>-1396.2721645318909</v>
      </c>
    </row>
    <row r="42" spans="9:34" x14ac:dyDescent="0.25">
      <c r="I42" s="6"/>
      <c r="J42" s="6"/>
      <c r="K42" s="6"/>
      <c r="L42" s="6"/>
      <c r="M42" s="6"/>
      <c r="P42" s="8"/>
      <c r="Q42" s="6"/>
      <c r="R42" s="6"/>
      <c r="S42" s="6"/>
      <c r="T42" s="6"/>
      <c r="V42">
        <f t="shared" si="18"/>
        <v>35</v>
      </c>
      <c r="W42" s="8">
        <f t="shared" si="19"/>
        <v>36232.371349844994</v>
      </c>
      <c r="X42" s="6">
        <f t="shared" si="3"/>
        <v>-1352.5991681625476</v>
      </c>
      <c r="Y42" s="6">
        <f t="shared" si="4"/>
        <v>-960.84332076832891</v>
      </c>
      <c r="Z42" s="6">
        <f>-250-1147.86-740.97-836.61</f>
        <v>-2975.44</v>
      </c>
      <c r="AA42" s="6">
        <f t="shared" si="5"/>
        <v>-391.75584739421868</v>
      </c>
      <c r="AC42">
        <f t="shared" si="20"/>
        <v>35</v>
      </c>
      <c r="AD42" s="8">
        <f t="shared" si="21"/>
        <v>151168.49672274667</v>
      </c>
      <c r="AE42" s="6">
        <f t="shared" si="22"/>
        <v>-2548.3752089005661</v>
      </c>
      <c r="AF42" s="6">
        <f t="shared" si="23"/>
        <v>-1162.6639889420546</v>
      </c>
      <c r="AG42" s="6"/>
      <c r="AH42" s="6">
        <f t="shared" si="24"/>
        <v>-1385.7112199585115</v>
      </c>
    </row>
    <row r="43" spans="9:34" x14ac:dyDescent="0.25">
      <c r="I43" s="6"/>
      <c r="J43" s="6"/>
      <c r="K43" s="6"/>
      <c r="L43" s="6"/>
      <c r="M43" s="6"/>
      <c r="P43" s="8"/>
      <c r="Q43" s="6"/>
      <c r="R43" s="6"/>
      <c r="S43" s="6"/>
      <c r="T43" s="6"/>
      <c r="V43">
        <f t="shared" si="18"/>
        <v>36</v>
      </c>
      <c r="W43" s="8">
        <f t="shared" si="19"/>
        <v>32296.088029076669</v>
      </c>
      <c r="X43" s="6">
        <f t="shared" si="3"/>
        <v>-1352.5991681625476</v>
      </c>
      <c r="Y43" s="6">
        <f t="shared" si="4"/>
        <v>-970.85210535966564</v>
      </c>
      <c r="Z43" s="6">
        <f t="shared" ref="Z43:Z49" si="33">-250-1147.86-740.97-836.61</f>
        <v>-2975.44</v>
      </c>
      <c r="AA43" s="6">
        <f t="shared" si="5"/>
        <v>-381.74706280288194</v>
      </c>
      <c r="AC43">
        <f t="shared" si="20"/>
        <v>36</v>
      </c>
      <c r="AD43" s="8">
        <f t="shared" si="21"/>
        <v>150005.83273380462</v>
      </c>
      <c r="AE43" s="6">
        <f t="shared" si="22"/>
        <v>-2548.3752089005661</v>
      </c>
      <c r="AF43" s="6">
        <f t="shared" si="23"/>
        <v>-1173.3217421740235</v>
      </c>
      <c r="AG43" s="6"/>
      <c r="AH43" s="6">
        <f t="shared" si="24"/>
        <v>-1375.0534667265424</v>
      </c>
    </row>
    <row r="44" spans="9:34" x14ac:dyDescent="0.25">
      <c r="I44" s="6"/>
      <c r="J44" s="6"/>
      <c r="K44" s="6"/>
      <c r="L44" s="6"/>
      <c r="M44" s="6"/>
      <c r="P44" s="8"/>
      <c r="Q44" s="6"/>
      <c r="R44" s="6"/>
      <c r="S44" s="6"/>
      <c r="T44" s="6"/>
      <c r="V44">
        <f t="shared" si="18"/>
        <v>37</v>
      </c>
      <c r="W44" s="8">
        <f t="shared" si="19"/>
        <v>28349.795923717003</v>
      </c>
      <c r="X44" s="6">
        <f t="shared" si="3"/>
        <v>-1352.5991681625476</v>
      </c>
      <c r="Y44" s="6">
        <f t="shared" si="4"/>
        <v>-980.96514812382895</v>
      </c>
      <c r="Z44" s="6">
        <f t="shared" si="33"/>
        <v>-2975.44</v>
      </c>
      <c r="AA44" s="6">
        <f t="shared" si="5"/>
        <v>-371.63402003871875</v>
      </c>
      <c r="AC44">
        <f t="shared" si="20"/>
        <v>37</v>
      </c>
      <c r="AD44" s="8">
        <f t="shared" si="21"/>
        <v>148832.51099163061</v>
      </c>
      <c r="AE44" s="6">
        <f t="shared" si="22"/>
        <v>-2548.3752089005661</v>
      </c>
      <c r="AF44" s="6">
        <f t="shared" si="23"/>
        <v>-1184.0771914772854</v>
      </c>
      <c r="AG44" s="6"/>
      <c r="AH44" s="6">
        <f t="shared" si="24"/>
        <v>-1364.2980174232805</v>
      </c>
    </row>
    <row r="45" spans="9:34" x14ac:dyDescent="0.25">
      <c r="I45" s="6"/>
      <c r="J45" s="6"/>
      <c r="K45" s="6"/>
      <c r="L45" s="6"/>
      <c r="M45" s="6"/>
      <c r="P45" s="8"/>
      <c r="Q45" s="6"/>
      <c r="R45" s="6"/>
      <c r="S45" s="6"/>
      <c r="T45" s="6"/>
      <c r="V45">
        <f t="shared" si="18"/>
        <v>38</v>
      </c>
      <c r="W45" s="8">
        <f t="shared" si="19"/>
        <v>24393.390775593176</v>
      </c>
      <c r="X45" s="6">
        <f t="shared" si="3"/>
        <v>-1352.5991681625476</v>
      </c>
      <c r="Y45" s="6">
        <f t="shared" si="4"/>
        <v>-991.18353508345194</v>
      </c>
      <c r="Z45" s="6">
        <f t="shared" si="33"/>
        <v>-2975.44</v>
      </c>
      <c r="AA45" s="6">
        <f t="shared" si="5"/>
        <v>-361.41563307909553</v>
      </c>
      <c r="AC45">
        <f t="shared" si="20"/>
        <v>38</v>
      </c>
      <c r="AD45" s="8">
        <f t="shared" si="21"/>
        <v>147648.43380015332</v>
      </c>
      <c r="AE45" s="6">
        <f t="shared" si="22"/>
        <v>-2548.3752089005661</v>
      </c>
      <c r="AF45" s="6">
        <f t="shared" si="23"/>
        <v>-1194.9312323991603</v>
      </c>
      <c r="AG45" s="6"/>
      <c r="AH45" s="6">
        <f t="shared" si="24"/>
        <v>-1353.4439765014054</v>
      </c>
    </row>
    <row r="46" spans="9:34" x14ac:dyDescent="0.25">
      <c r="I46" s="6"/>
      <c r="J46" s="6"/>
      <c r="K46" s="6"/>
      <c r="L46" s="6"/>
      <c r="M46" s="6"/>
      <c r="P46" s="8"/>
      <c r="Q46" s="6"/>
      <c r="R46" s="6"/>
      <c r="S46" s="6"/>
      <c r="T46" s="6"/>
      <c r="V46">
        <f t="shared" si="18"/>
        <v>39</v>
      </c>
      <c r="W46" s="8">
        <f t="shared" si="19"/>
        <v>20426.767240509726</v>
      </c>
      <c r="X46" s="6">
        <f t="shared" si="3"/>
        <v>-1352.5991681625476</v>
      </c>
      <c r="Y46" s="6">
        <f t="shared" si="4"/>
        <v>-1001.5083635739048</v>
      </c>
      <c r="Z46" s="6">
        <f t="shared" si="33"/>
        <v>-2975.44</v>
      </c>
      <c r="AA46" s="6">
        <f t="shared" si="5"/>
        <v>-351.09080458864292</v>
      </c>
      <c r="AC46">
        <f t="shared" si="20"/>
        <v>39</v>
      </c>
      <c r="AD46" s="8">
        <f t="shared" si="21"/>
        <v>146453.50256775416</v>
      </c>
      <c r="AE46" s="6">
        <f t="shared" si="22"/>
        <v>-2548.3752089005661</v>
      </c>
      <c r="AF46" s="6">
        <f t="shared" si="23"/>
        <v>-1205.8847686961528</v>
      </c>
      <c r="AG46" s="6"/>
      <c r="AH46" s="6">
        <f t="shared" si="24"/>
        <v>-1342.4904402044133</v>
      </c>
    </row>
    <row r="47" spans="9:34" x14ac:dyDescent="0.25">
      <c r="I47" s="6"/>
      <c r="J47" s="6"/>
      <c r="K47" s="6"/>
      <c r="L47" s="6"/>
      <c r="M47" s="6"/>
      <c r="P47" s="8"/>
      <c r="Q47" s="6"/>
      <c r="R47" s="6"/>
      <c r="S47" s="6"/>
      <c r="T47" s="6"/>
      <c r="V47">
        <f t="shared" si="18"/>
        <v>40</v>
      </c>
      <c r="W47" s="8">
        <f t="shared" si="19"/>
        <v>16449.81887693582</v>
      </c>
      <c r="X47" s="6">
        <f t="shared" si="3"/>
        <v>-1352.5991681625476</v>
      </c>
      <c r="Y47" s="6">
        <f t="shared" si="4"/>
        <v>-1011.9407423611329</v>
      </c>
      <c r="Z47" s="6">
        <f t="shared" si="33"/>
        <v>-2975.44</v>
      </c>
      <c r="AA47" s="6">
        <f t="shared" si="5"/>
        <v>-340.65842580141475</v>
      </c>
      <c r="AC47">
        <f t="shared" si="20"/>
        <v>40</v>
      </c>
      <c r="AD47" s="8">
        <f t="shared" si="21"/>
        <v>145247.617799058</v>
      </c>
      <c r="AE47" s="6">
        <f t="shared" si="22"/>
        <v>-2548.3752089005661</v>
      </c>
      <c r="AF47" s="6">
        <f t="shared" si="23"/>
        <v>-1216.9387124092009</v>
      </c>
      <c r="AG47" s="6"/>
      <c r="AH47" s="6">
        <f t="shared" si="24"/>
        <v>-1331.4364964913648</v>
      </c>
    </row>
    <row r="48" spans="9:34" x14ac:dyDescent="0.25">
      <c r="I48" s="6"/>
      <c r="J48" s="6"/>
      <c r="K48" s="6"/>
      <c r="L48" s="6"/>
      <c r="M48" s="6"/>
      <c r="P48" s="8"/>
      <c r="Q48" s="6"/>
      <c r="R48" s="6"/>
      <c r="S48" s="6"/>
      <c r="T48" s="6"/>
      <c r="V48">
        <f t="shared" si="18"/>
        <v>41</v>
      </c>
      <c r="W48" s="8">
        <f t="shared" si="19"/>
        <v>12462.438134574686</v>
      </c>
      <c r="X48" s="6">
        <f t="shared" si="3"/>
        <v>-1352.5991681625476</v>
      </c>
      <c r="Y48" s="6">
        <f t="shared" si="4"/>
        <v>-1022.481791760728</v>
      </c>
      <c r="Z48" s="6">
        <f t="shared" si="33"/>
        <v>-2975.44</v>
      </c>
      <c r="AA48" s="6">
        <f t="shared" si="5"/>
        <v>-330.11737640181957</v>
      </c>
      <c r="AC48">
        <f t="shared" si="20"/>
        <v>41</v>
      </c>
      <c r="AD48" s="8">
        <f t="shared" si="21"/>
        <v>144030.6790866488</v>
      </c>
      <c r="AE48" s="6">
        <f t="shared" si="22"/>
        <v>-2548.3752089005661</v>
      </c>
      <c r="AF48" s="6">
        <f t="shared" si="23"/>
        <v>-1228.0939839396183</v>
      </c>
      <c r="AG48" s="6"/>
      <c r="AH48" s="6">
        <f t="shared" si="24"/>
        <v>-1320.2812249609474</v>
      </c>
    </row>
    <row r="49" spans="9:34" x14ac:dyDescent="0.25">
      <c r="I49" s="6"/>
      <c r="J49" s="6"/>
      <c r="K49" s="6"/>
      <c r="L49" s="6"/>
      <c r="M49" s="6"/>
      <c r="P49" s="8"/>
      <c r="Q49" s="6"/>
      <c r="R49" s="6"/>
      <c r="S49" s="6"/>
      <c r="T49" s="6"/>
      <c r="V49">
        <f t="shared" si="18"/>
        <v>42</v>
      </c>
      <c r="W49" s="8">
        <f t="shared" si="19"/>
        <v>8464.5163428139567</v>
      </c>
      <c r="X49" s="6">
        <f t="shared" si="3"/>
        <v>-1352.5991681625476</v>
      </c>
      <c r="Y49" s="6">
        <f t="shared" si="4"/>
        <v>-1033.1326437582356</v>
      </c>
      <c r="Z49" s="6">
        <f t="shared" si="33"/>
        <v>-2975.44</v>
      </c>
      <c r="AA49" s="6">
        <f t="shared" si="5"/>
        <v>-319.46652440431205</v>
      </c>
      <c r="AC49">
        <f t="shared" si="20"/>
        <v>42</v>
      </c>
      <c r="AD49" s="8">
        <f t="shared" si="21"/>
        <v>142802.58510270918</v>
      </c>
      <c r="AE49" s="6">
        <f t="shared" si="22"/>
        <v>-2548.3752089005661</v>
      </c>
      <c r="AF49" s="6">
        <f t="shared" si="23"/>
        <v>-1239.3515121257317</v>
      </c>
      <c r="AG49" s="6"/>
      <c r="AH49" s="6">
        <f t="shared" si="24"/>
        <v>-1309.0236967748342</v>
      </c>
    </row>
    <row r="50" spans="9:34" x14ac:dyDescent="0.25">
      <c r="I50" s="6"/>
      <c r="J50" s="6"/>
      <c r="K50" s="6"/>
      <c r="L50" s="6"/>
      <c r="M50" s="6"/>
      <c r="P50" s="8"/>
      <c r="Q50" s="6"/>
      <c r="R50" s="6"/>
      <c r="S50" s="6"/>
      <c r="T50" s="6"/>
      <c r="V50">
        <f t="shared" si="18"/>
        <v>43</v>
      </c>
      <c r="W50" s="8">
        <f t="shared" si="19"/>
        <v>4455.9436990557206</v>
      </c>
      <c r="X50" s="6">
        <f t="shared" si="3"/>
        <v>-1352.5991681625476</v>
      </c>
      <c r="Y50" s="6">
        <f t="shared" si="4"/>
        <v>-1043.8944421307174</v>
      </c>
      <c r="Z50" s="6">
        <f>-250-1147.86-740.97-836.61</f>
        <v>-2975.44</v>
      </c>
      <c r="AA50" s="6">
        <f t="shared" si="5"/>
        <v>-308.70472603183043</v>
      </c>
      <c r="AC50">
        <f t="shared" si="20"/>
        <v>43</v>
      </c>
      <c r="AD50" s="8">
        <f t="shared" si="21"/>
        <v>141563.23359058346</v>
      </c>
      <c r="AE50" s="6">
        <f t="shared" si="22"/>
        <v>-2548.3752089005661</v>
      </c>
      <c r="AF50" s="6">
        <f t="shared" si="23"/>
        <v>-1250.7122343202175</v>
      </c>
      <c r="AG50" s="6"/>
      <c r="AH50" s="6">
        <f t="shared" si="24"/>
        <v>-1297.6629745803486</v>
      </c>
    </row>
    <row r="51" spans="9:34" x14ac:dyDescent="0.25">
      <c r="I51" s="6"/>
      <c r="J51" s="6"/>
      <c r="K51" s="6"/>
      <c r="L51" s="6"/>
      <c r="M51" s="6"/>
      <c r="P51" s="8"/>
      <c r="Q51" s="6"/>
      <c r="R51" s="6"/>
      <c r="S51" s="6"/>
      <c r="T51" s="6"/>
      <c r="V51">
        <f t="shared" si="18"/>
        <v>44</v>
      </c>
      <c r="W51" s="8">
        <f t="shared" si="19"/>
        <v>436.60925692500314</v>
      </c>
      <c r="X51" s="6">
        <f t="shared" si="3"/>
        <v>-1352.5991681625476</v>
      </c>
      <c r="Y51" s="6">
        <f>PPMT(W$4/12,V51,W$3,W$2)+618.16</f>
        <v>-436.60834256957889</v>
      </c>
      <c r="Z51" s="6"/>
      <c r="AA51" s="6">
        <f t="shared" si="5"/>
        <v>-297.83082559296872</v>
      </c>
      <c r="AC51">
        <f t="shared" si="20"/>
        <v>44</v>
      </c>
      <c r="AD51" s="8">
        <f t="shared" si="21"/>
        <v>140312.52135626326</v>
      </c>
      <c r="AE51" s="6">
        <f t="shared" si="22"/>
        <v>-2548.3752089005661</v>
      </c>
      <c r="AF51" s="6">
        <f t="shared" si="23"/>
        <v>-1262.177096468153</v>
      </c>
      <c r="AG51" s="6">
        <f>-250-1147.86-740.97-836.61-618.16</f>
        <v>-3593.6</v>
      </c>
      <c r="AH51" s="6">
        <f t="shared" si="24"/>
        <v>-1286.1981124324132</v>
      </c>
    </row>
    <row r="52" spans="9:34" x14ac:dyDescent="0.25">
      <c r="I52" s="6"/>
      <c r="J52" s="6"/>
      <c r="K52" s="6"/>
      <c r="L52" s="6"/>
      <c r="M52" s="6"/>
      <c r="P52" s="8"/>
      <c r="Q52" s="6"/>
      <c r="R52" s="6"/>
      <c r="S52" s="6"/>
      <c r="T52" s="6"/>
      <c r="W52" s="8"/>
      <c r="X52" s="6"/>
      <c r="Y52" s="6"/>
      <c r="Z52" s="6"/>
      <c r="AA52" s="6"/>
      <c r="AC52">
        <f t="shared" si="20"/>
        <v>45</v>
      </c>
      <c r="AD52" s="8">
        <f t="shared" si="21"/>
        <v>135456.74425979509</v>
      </c>
      <c r="AE52" s="6">
        <f t="shared" si="22"/>
        <v>-2548.3752089005661</v>
      </c>
      <c r="AF52" s="6">
        <f t="shared" si="23"/>
        <v>-1273.7470531857775</v>
      </c>
      <c r="AG52" s="6">
        <f>-250-1147.86-740.97-836.61-1352.6</f>
        <v>-4328.04</v>
      </c>
      <c r="AH52" s="6">
        <f t="shared" si="24"/>
        <v>-1274.6281557147884</v>
      </c>
    </row>
    <row r="53" spans="9:34" x14ac:dyDescent="0.25">
      <c r="I53" s="6"/>
      <c r="J53" s="6"/>
      <c r="K53" s="6"/>
      <c r="L53" s="6"/>
      <c r="M53" s="6"/>
      <c r="P53" s="8"/>
      <c r="Q53" s="6"/>
      <c r="R53" s="6"/>
      <c r="S53" s="6"/>
      <c r="T53" s="6"/>
      <c r="W53" s="8"/>
      <c r="X53" s="6"/>
      <c r="Y53" s="6"/>
      <c r="Z53" s="6"/>
      <c r="AA53" s="6"/>
      <c r="AC53">
        <f t="shared" si="20"/>
        <v>46</v>
      </c>
      <c r="AD53" s="8">
        <f t="shared" si="21"/>
        <v>129854.95720660932</v>
      </c>
      <c r="AE53" s="6">
        <f t="shared" si="22"/>
        <v>-2548.3752089005661</v>
      </c>
      <c r="AF53" s="6">
        <f t="shared" si="23"/>
        <v>-1285.4230678399804</v>
      </c>
      <c r="AG53" s="6">
        <f t="shared" ref="AG53:AG74" si="34">-250-1147.86-740.97-836.61-1352.6</f>
        <v>-4328.04</v>
      </c>
      <c r="AH53" s="6">
        <f t="shared" si="24"/>
        <v>-1262.9521410605855</v>
      </c>
    </row>
    <row r="54" spans="9:34" x14ac:dyDescent="0.25">
      <c r="I54" s="6"/>
      <c r="J54" s="6"/>
      <c r="K54" s="6"/>
      <c r="L54" s="6"/>
      <c r="M54" s="6"/>
      <c r="P54" s="8"/>
      <c r="Q54" s="6"/>
      <c r="R54" s="6"/>
      <c r="S54" s="6"/>
      <c r="T54" s="6"/>
      <c r="W54" s="8"/>
      <c r="X54" s="6"/>
      <c r="Y54" s="6"/>
      <c r="Z54" s="6"/>
      <c r="AA54" s="6"/>
      <c r="AC54">
        <f t="shared" si="20"/>
        <v>47</v>
      </c>
      <c r="AD54" s="8">
        <f t="shared" si="21"/>
        <v>124241.49413876935</v>
      </c>
      <c r="AE54" s="6">
        <f t="shared" si="22"/>
        <v>-2548.3752089005661</v>
      </c>
      <c r="AF54" s="6">
        <f t="shared" si="23"/>
        <v>-1297.2061126285137</v>
      </c>
      <c r="AG54" s="6">
        <f t="shared" si="34"/>
        <v>-4328.04</v>
      </c>
      <c r="AH54" s="6">
        <f t="shared" si="24"/>
        <v>-1251.169096272052</v>
      </c>
    </row>
    <row r="55" spans="9:34" x14ac:dyDescent="0.25">
      <c r="I55" s="6"/>
      <c r="J55" s="6"/>
      <c r="K55" s="6"/>
      <c r="L55" s="6"/>
      <c r="M55" s="6"/>
      <c r="P55" s="8"/>
      <c r="Q55" s="6"/>
      <c r="R55" s="6"/>
      <c r="S55" s="6"/>
      <c r="T55" s="6"/>
      <c r="W55" s="8"/>
      <c r="X55" s="6"/>
      <c r="Y55" s="6"/>
      <c r="Z55" s="6"/>
      <c r="AA55" s="6"/>
      <c r="AC55">
        <f t="shared" si="20"/>
        <v>48</v>
      </c>
      <c r="AD55" s="8">
        <f t="shared" si="21"/>
        <v>118616.24802614085</v>
      </c>
      <c r="AE55" s="6">
        <f t="shared" si="22"/>
        <v>-2548.3752089005661</v>
      </c>
      <c r="AF55" s="6">
        <f t="shared" si="23"/>
        <v>-1309.0971686609416</v>
      </c>
      <c r="AG55" s="6">
        <f t="shared" si="34"/>
        <v>-4328.04</v>
      </c>
      <c r="AH55" s="6">
        <f t="shared" si="24"/>
        <v>-1239.2780402396243</v>
      </c>
    </row>
    <row r="56" spans="9:34" x14ac:dyDescent="0.25">
      <c r="I56" s="6"/>
      <c r="J56" s="6"/>
      <c r="K56" s="6"/>
      <c r="L56" s="6"/>
      <c r="M56" s="6"/>
      <c r="P56" s="8"/>
      <c r="Q56" s="6"/>
      <c r="R56" s="6"/>
      <c r="S56" s="6"/>
      <c r="T56" s="6"/>
      <c r="W56" s="8"/>
      <c r="X56" s="6"/>
      <c r="Y56" s="6"/>
      <c r="Z56" s="6"/>
      <c r="AA56" s="6"/>
      <c r="AC56">
        <f t="shared" si="20"/>
        <v>49</v>
      </c>
      <c r="AD56" s="8">
        <f t="shared" si="21"/>
        <v>112979.11085747991</v>
      </c>
      <c r="AE56" s="6">
        <f t="shared" si="22"/>
        <v>-2548.3752089005661</v>
      </c>
      <c r="AF56" s="6">
        <f t="shared" si="23"/>
        <v>-1321.0972260403335</v>
      </c>
      <c r="AG56" s="6">
        <f t="shared" si="34"/>
        <v>-4328.04</v>
      </c>
      <c r="AH56" s="6">
        <f t="shared" si="24"/>
        <v>-1227.2779828602324</v>
      </c>
    </row>
    <row r="57" spans="9:34" x14ac:dyDescent="0.25">
      <c r="I57" s="6"/>
      <c r="J57" s="6"/>
      <c r="K57" s="6"/>
      <c r="L57" s="6"/>
      <c r="M57" s="6"/>
      <c r="P57" s="8"/>
      <c r="Q57" s="6"/>
      <c r="R57" s="6"/>
      <c r="S57" s="6"/>
      <c r="T57" s="6"/>
      <c r="W57" s="8"/>
      <c r="X57" s="6"/>
      <c r="Y57" s="6"/>
      <c r="Z57" s="6"/>
      <c r="AA57" s="6"/>
      <c r="AC57">
        <f t="shared" si="20"/>
        <v>50</v>
      </c>
      <c r="AD57" s="8">
        <f t="shared" si="21"/>
        <v>107329.97363143959</v>
      </c>
      <c r="AE57" s="6">
        <f t="shared" si="22"/>
        <v>-2548.3752089005661</v>
      </c>
      <c r="AF57" s="6">
        <f t="shared" si="23"/>
        <v>-1333.2072839457035</v>
      </c>
      <c r="AG57" s="6">
        <f t="shared" si="34"/>
        <v>-4328.04</v>
      </c>
      <c r="AH57" s="6">
        <f t="shared" si="24"/>
        <v>-1215.1679249548624</v>
      </c>
    </row>
    <row r="58" spans="9:34" x14ac:dyDescent="0.25">
      <c r="I58" s="6"/>
      <c r="J58" s="6"/>
      <c r="K58" s="6"/>
      <c r="L58" s="6"/>
      <c r="M58" s="6"/>
      <c r="P58" s="8"/>
      <c r="Q58" s="6"/>
      <c r="R58" s="6"/>
      <c r="S58" s="6"/>
      <c r="T58" s="6"/>
      <c r="W58" s="8"/>
      <c r="X58" s="6"/>
      <c r="Y58" s="6"/>
      <c r="Z58" s="6"/>
      <c r="AA58" s="6"/>
      <c r="AC58">
        <f t="shared" si="20"/>
        <v>51</v>
      </c>
      <c r="AD58" s="8">
        <f t="shared" si="21"/>
        <v>101668.72634749388</v>
      </c>
      <c r="AE58" s="6">
        <f t="shared" si="22"/>
        <v>-2548.3752089005661</v>
      </c>
      <c r="AF58" s="6">
        <f t="shared" si="23"/>
        <v>-1345.4283507152056</v>
      </c>
      <c r="AG58" s="6">
        <f t="shared" si="34"/>
        <v>-4328.04</v>
      </c>
      <c r="AH58" s="6">
        <f t="shared" si="24"/>
        <v>-1202.9468581853603</v>
      </c>
    </row>
    <row r="59" spans="9:34" x14ac:dyDescent="0.25">
      <c r="I59" s="6"/>
      <c r="J59" s="6"/>
      <c r="K59" s="6"/>
      <c r="L59" s="6"/>
      <c r="M59" s="6"/>
      <c r="P59" s="8"/>
      <c r="Q59" s="6"/>
      <c r="R59" s="6"/>
      <c r="S59" s="6"/>
      <c r="T59" s="6"/>
      <c r="W59" s="8"/>
      <c r="X59" s="6"/>
      <c r="Y59" s="6"/>
      <c r="Z59" s="6"/>
      <c r="AA59" s="6"/>
      <c r="AC59">
        <f t="shared" si="20"/>
        <v>52</v>
      </c>
      <c r="AD59" s="8">
        <f t="shared" si="21"/>
        <v>95995.257996778688</v>
      </c>
      <c r="AE59" s="6">
        <f t="shared" si="22"/>
        <v>-2548.3752089005661</v>
      </c>
      <c r="AF59" s="6">
        <f t="shared" si="23"/>
        <v>-1357.7614439300953</v>
      </c>
      <c r="AG59" s="6">
        <f t="shared" si="34"/>
        <v>-4328.04</v>
      </c>
      <c r="AH59" s="6">
        <f t="shared" si="24"/>
        <v>-1190.6137649704708</v>
      </c>
    </row>
    <row r="60" spans="9:34" x14ac:dyDescent="0.25">
      <c r="I60" s="6"/>
      <c r="J60" s="6"/>
      <c r="K60" s="6"/>
      <c r="L60" s="6"/>
      <c r="M60" s="6"/>
      <c r="P60" s="8"/>
      <c r="Q60" s="6"/>
      <c r="R60" s="6"/>
      <c r="S60" s="6"/>
      <c r="T60" s="6"/>
      <c r="W60" s="8"/>
      <c r="X60" s="6"/>
      <c r="Y60" s="6"/>
      <c r="Z60" s="6"/>
      <c r="AA60" s="6"/>
      <c r="AC60">
        <f t="shared" si="20"/>
        <v>53</v>
      </c>
      <c r="AD60" s="8">
        <f t="shared" si="21"/>
        <v>90309.456552848598</v>
      </c>
      <c r="AE60" s="6">
        <f t="shared" si="22"/>
        <v>-2548.3752089005661</v>
      </c>
      <c r="AF60" s="6">
        <f t="shared" si="23"/>
        <v>-1370.2075904994545</v>
      </c>
      <c r="AG60" s="6">
        <f t="shared" si="34"/>
        <v>-4328.04</v>
      </c>
      <c r="AH60" s="6">
        <f t="shared" si="24"/>
        <v>-1178.1676184011114</v>
      </c>
    </row>
    <row r="61" spans="9:34" x14ac:dyDescent="0.25">
      <c r="I61" s="6"/>
      <c r="J61" s="6"/>
      <c r="K61" s="6"/>
      <c r="L61" s="6"/>
      <c r="M61" s="6"/>
      <c r="P61" s="8"/>
      <c r="Q61" s="6"/>
      <c r="R61" s="6"/>
      <c r="S61" s="6"/>
      <c r="T61" s="6"/>
      <c r="W61" s="8"/>
      <c r="X61" s="6"/>
      <c r="Y61" s="6"/>
      <c r="Z61" s="6"/>
      <c r="AA61" s="6"/>
      <c r="AC61">
        <f t="shared" si="20"/>
        <v>54</v>
      </c>
      <c r="AD61" s="8">
        <f t="shared" si="21"/>
        <v>84611.208962349148</v>
      </c>
      <c r="AE61" s="6">
        <f t="shared" si="22"/>
        <v>-2548.3752089005661</v>
      </c>
      <c r="AF61" s="6">
        <f t="shared" si="23"/>
        <v>-1382.7678267456993</v>
      </c>
      <c r="AG61" s="6">
        <f t="shared" si="34"/>
        <v>-4328.04</v>
      </c>
      <c r="AH61" s="6">
        <f t="shared" si="24"/>
        <v>-1165.6073821548669</v>
      </c>
    </row>
    <row r="62" spans="9:34" x14ac:dyDescent="0.25">
      <c r="I62" s="6"/>
      <c r="J62" s="6"/>
      <c r="K62" s="6"/>
      <c r="L62" s="6"/>
      <c r="M62" s="6"/>
      <c r="P62" s="8"/>
      <c r="Q62" s="6"/>
      <c r="R62" s="6"/>
      <c r="S62" s="6"/>
      <c r="T62" s="6"/>
      <c r="W62" s="8"/>
      <c r="X62" s="6"/>
      <c r="Y62" s="6"/>
      <c r="Z62" s="6"/>
      <c r="AA62" s="6"/>
      <c r="AC62">
        <f t="shared" si="20"/>
        <v>55</v>
      </c>
      <c r="AD62" s="8">
        <f t="shared" si="21"/>
        <v>78900.401135603461</v>
      </c>
      <c r="AE62" s="6">
        <f t="shared" si="22"/>
        <v>-2548.3752089005661</v>
      </c>
      <c r="AF62" s="6">
        <f t="shared" si="23"/>
        <v>-1395.4431984908681</v>
      </c>
      <c r="AG62" s="6">
        <f t="shared" si="34"/>
        <v>-4328.04</v>
      </c>
      <c r="AH62" s="6">
        <f t="shared" si="24"/>
        <v>-1152.9320104096976</v>
      </c>
    </row>
    <row r="63" spans="9:34" x14ac:dyDescent="0.25">
      <c r="I63" s="6"/>
      <c r="J63" s="6"/>
      <c r="K63" s="6"/>
      <c r="L63" s="6"/>
      <c r="M63" s="6"/>
      <c r="P63" s="8"/>
      <c r="Q63" s="6"/>
      <c r="R63" s="6"/>
      <c r="S63" s="6"/>
      <c r="T63" s="6"/>
      <c r="W63" s="8"/>
      <c r="X63" s="6"/>
      <c r="Y63" s="6"/>
      <c r="Z63" s="6"/>
      <c r="AA63" s="6"/>
      <c r="AC63">
        <f t="shared" si="20"/>
        <v>56</v>
      </c>
      <c r="AD63" s="8">
        <f t="shared" si="21"/>
        <v>73176.917937112594</v>
      </c>
      <c r="AE63" s="6">
        <f t="shared" si="22"/>
        <v>-2548.3752089005661</v>
      </c>
      <c r="AF63" s="6">
        <f t="shared" si="23"/>
        <v>-1408.2347611437012</v>
      </c>
      <c r="AG63" s="6">
        <f t="shared" si="34"/>
        <v>-4328.04</v>
      </c>
      <c r="AH63" s="6">
        <f t="shared" si="24"/>
        <v>-1140.1404477568649</v>
      </c>
    </row>
    <row r="64" spans="9:34" x14ac:dyDescent="0.25">
      <c r="I64" s="6"/>
      <c r="J64" s="6"/>
      <c r="K64" s="6"/>
      <c r="L64" s="6"/>
      <c r="M64" s="6"/>
      <c r="P64" s="8"/>
      <c r="Q64" s="6"/>
      <c r="R64" s="6"/>
      <c r="S64" s="6"/>
      <c r="T64" s="6"/>
      <c r="W64" s="8"/>
      <c r="X64" s="6"/>
      <c r="Y64" s="6"/>
      <c r="Z64" s="6"/>
      <c r="AA64" s="6"/>
      <c r="AC64">
        <f t="shared" si="20"/>
        <v>57</v>
      </c>
      <c r="AD64" s="8">
        <f t="shared" si="21"/>
        <v>67440.6431759689</v>
      </c>
      <c r="AE64" s="6">
        <f t="shared" si="22"/>
        <v>-2548.3752089005661</v>
      </c>
      <c r="AF64" s="6">
        <f t="shared" si="23"/>
        <v>-1421.1435797875185</v>
      </c>
      <c r="AG64" s="6">
        <f t="shared" si="34"/>
        <v>-4328.04</v>
      </c>
      <c r="AH64" s="6">
        <f t="shared" si="24"/>
        <v>-1127.2316291130476</v>
      </c>
    </row>
    <row r="65" spans="9:34" x14ac:dyDescent="0.25">
      <c r="I65" s="6"/>
      <c r="J65" s="6"/>
      <c r="K65" s="6"/>
      <c r="L65" s="6"/>
      <c r="M65" s="6"/>
      <c r="P65" s="8"/>
      <c r="Q65" s="6"/>
      <c r="R65" s="6"/>
      <c r="S65" s="6"/>
      <c r="T65" s="6"/>
      <c r="W65" s="8"/>
      <c r="X65" s="6"/>
      <c r="Y65" s="6"/>
      <c r="Z65" s="6"/>
      <c r="AA65" s="6"/>
      <c r="AC65">
        <f t="shared" si="20"/>
        <v>58</v>
      </c>
      <c r="AD65" s="8">
        <f t="shared" si="21"/>
        <v>61691.459596181383</v>
      </c>
      <c r="AE65" s="6">
        <f t="shared" si="22"/>
        <v>-2548.3752089005661</v>
      </c>
      <c r="AF65" s="6">
        <f t="shared" si="23"/>
        <v>-1434.1707292689039</v>
      </c>
      <c r="AG65" s="6">
        <f t="shared" si="34"/>
        <v>-4328.04</v>
      </c>
      <c r="AH65" s="6">
        <f t="shared" si="24"/>
        <v>-1114.2044796316618</v>
      </c>
    </row>
    <row r="66" spans="9:34" x14ac:dyDescent="0.25">
      <c r="I66" s="6"/>
      <c r="J66" s="6"/>
      <c r="K66" s="6"/>
      <c r="L66" s="6"/>
      <c r="M66" s="6"/>
      <c r="P66" s="8"/>
      <c r="Q66" s="6"/>
      <c r="R66" s="6"/>
      <c r="S66" s="6"/>
      <c r="T66" s="6"/>
      <c r="W66" s="8"/>
      <c r="X66" s="6"/>
      <c r="Y66" s="6"/>
      <c r="Z66" s="6"/>
      <c r="AA66" s="6"/>
      <c r="AC66">
        <f t="shared" si="20"/>
        <v>59</v>
      </c>
      <c r="AD66" s="8">
        <f t="shared" si="21"/>
        <v>55929.24886691248</v>
      </c>
      <c r="AE66" s="6">
        <f t="shared" si="22"/>
        <v>-2548.3752089005661</v>
      </c>
      <c r="AF66" s="6">
        <f t="shared" si="23"/>
        <v>-1447.317294287202</v>
      </c>
      <c r="AG66" s="6">
        <f t="shared" si="34"/>
        <v>-4328.04</v>
      </c>
      <c r="AH66" s="6">
        <f t="shared" si="24"/>
        <v>-1101.0579146133637</v>
      </c>
    </row>
    <row r="67" spans="9:34" x14ac:dyDescent="0.25">
      <c r="I67" s="6"/>
      <c r="J67" s="6"/>
      <c r="K67" s="6"/>
      <c r="L67" s="6"/>
      <c r="M67" s="6"/>
      <c r="P67" s="8"/>
      <c r="Q67" s="6"/>
      <c r="R67" s="6"/>
      <c r="S67" s="6"/>
      <c r="T67" s="6"/>
      <c r="W67" s="8"/>
      <c r="X67" s="6"/>
      <c r="Y67" s="6"/>
      <c r="Z67" s="6"/>
      <c r="AA67" s="6"/>
      <c r="AC67">
        <f t="shared" si="20"/>
        <v>60</v>
      </c>
      <c r="AD67" s="8">
        <f t="shared" si="21"/>
        <v>50153.891572625274</v>
      </c>
      <c r="AE67" s="6">
        <f t="shared" si="22"/>
        <v>-2548.3752089005661</v>
      </c>
      <c r="AF67" s="6">
        <f t="shared" si="23"/>
        <v>-1460.5843694848352</v>
      </c>
      <c r="AG67" s="6">
        <f t="shared" si="34"/>
        <v>-4328.04</v>
      </c>
      <c r="AH67" s="6">
        <f t="shared" si="24"/>
        <v>-1087.7908394157309</v>
      </c>
    </row>
    <row r="68" spans="9:34" x14ac:dyDescent="0.25">
      <c r="I68" s="6"/>
      <c r="J68" s="6"/>
      <c r="K68" s="6"/>
      <c r="L68" s="6"/>
      <c r="M68" s="6"/>
      <c r="P68" s="8"/>
      <c r="Q68" s="6"/>
      <c r="R68" s="6"/>
      <c r="S68" s="6"/>
      <c r="T68" s="6"/>
      <c r="W68" s="8"/>
      <c r="X68" s="6"/>
      <c r="Y68" s="6"/>
      <c r="Z68" s="6"/>
      <c r="AA68" s="6"/>
      <c r="AC68">
        <f t="shared" si="20"/>
        <v>61</v>
      </c>
      <c r="AD68" s="8">
        <f t="shared" si="21"/>
        <v>44365.267203140436</v>
      </c>
      <c r="AE68" s="6">
        <f t="shared" si="22"/>
        <v>-2548.3752089005661</v>
      </c>
      <c r="AF68" s="6">
        <f t="shared" si="23"/>
        <v>-1473.973059538446</v>
      </c>
      <c r="AG68" s="6">
        <f t="shared" si="34"/>
        <v>-4328.04</v>
      </c>
      <c r="AH68" s="6">
        <f t="shared" si="24"/>
        <v>-1074.4021493621201</v>
      </c>
    </row>
    <row r="69" spans="9:34" x14ac:dyDescent="0.25">
      <c r="I69" s="6"/>
      <c r="J69" s="6"/>
      <c r="K69" s="6"/>
      <c r="L69" s="6"/>
      <c r="M69" s="6"/>
      <c r="P69" s="6"/>
      <c r="Q69" s="6"/>
      <c r="R69" s="6"/>
      <c r="S69" s="6"/>
      <c r="T69" s="6"/>
      <c r="W69" s="8"/>
      <c r="X69" s="6"/>
      <c r="Y69" s="6"/>
      <c r="Z69" s="6"/>
      <c r="AA69" s="6"/>
      <c r="AC69">
        <f t="shared" si="20"/>
        <v>62</v>
      </c>
      <c r="AD69" s="8">
        <f t="shared" si="21"/>
        <v>38563.254143601989</v>
      </c>
      <c r="AE69" s="6">
        <f t="shared" si="22"/>
        <v>-2548.3752089005661</v>
      </c>
      <c r="AF69" s="6">
        <f t="shared" si="23"/>
        <v>-1487.4844792508816</v>
      </c>
      <c r="AG69" s="6">
        <f t="shared" si="34"/>
        <v>-4328.04</v>
      </c>
      <c r="AH69" s="6">
        <f t="shared" si="24"/>
        <v>-1060.8907296496841</v>
      </c>
    </row>
    <row r="70" spans="9:34" x14ac:dyDescent="0.25">
      <c r="I70" s="6"/>
      <c r="J70" s="6"/>
      <c r="K70" s="6"/>
      <c r="L70" s="6"/>
      <c r="M70" s="6"/>
      <c r="P70" s="6"/>
      <c r="Q70" s="6"/>
      <c r="R70" s="6"/>
      <c r="S70" s="6"/>
      <c r="T70" s="6"/>
      <c r="W70" s="8"/>
      <c r="X70" s="6"/>
      <c r="Y70" s="6"/>
      <c r="Z70" s="6"/>
      <c r="AA70" s="6"/>
      <c r="AC70">
        <f t="shared" si="20"/>
        <v>63</v>
      </c>
      <c r="AD70" s="8">
        <f t="shared" si="21"/>
        <v>32747.729664351107</v>
      </c>
      <c r="AE70" s="6">
        <f t="shared" si="22"/>
        <v>-2548.3752089005661</v>
      </c>
      <c r="AF70" s="6">
        <f t="shared" si="23"/>
        <v>-1501.1197536440147</v>
      </c>
      <c r="AG70" s="6">
        <f t="shared" si="34"/>
        <v>-4328.04</v>
      </c>
      <c r="AH70" s="6">
        <f t="shared" si="24"/>
        <v>-1047.2554552565512</v>
      </c>
    </row>
    <row r="71" spans="9:34" x14ac:dyDescent="0.25">
      <c r="I71" s="6"/>
      <c r="J71" s="6"/>
      <c r="K71" s="6"/>
      <c r="L71" s="6"/>
      <c r="M71" s="6"/>
      <c r="W71" s="8"/>
      <c r="X71" s="6"/>
      <c r="Y71" s="6"/>
      <c r="Z71" s="6"/>
      <c r="AA71" s="6"/>
      <c r="AC71">
        <f t="shared" si="20"/>
        <v>64</v>
      </c>
      <c r="AD71" s="8">
        <f t="shared" si="21"/>
        <v>26918.56991070709</v>
      </c>
      <c r="AE71" s="6">
        <f t="shared" si="22"/>
        <v>-2548.3752089005661</v>
      </c>
      <c r="AF71" s="6">
        <f t="shared" si="23"/>
        <v>-1514.8800180524186</v>
      </c>
      <c r="AG71" s="6">
        <f>-250-1147.86-740.97-836.61-1352.6</f>
        <v>-4328.04</v>
      </c>
      <c r="AH71" s="6">
        <f t="shared" si="24"/>
        <v>-1033.4951908481478</v>
      </c>
    </row>
    <row r="72" spans="9:34" x14ac:dyDescent="0.25">
      <c r="I72" s="6"/>
      <c r="J72" s="6"/>
      <c r="K72" s="6"/>
      <c r="L72" s="6"/>
      <c r="M72" s="6"/>
      <c r="W72" s="8"/>
      <c r="X72" s="6"/>
      <c r="Y72" s="6"/>
      <c r="Z72" s="6"/>
      <c r="AA72" s="6"/>
      <c r="AC72">
        <f t="shared" si="20"/>
        <v>65</v>
      </c>
      <c r="AD72" s="8">
        <f t="shared" si="21"/>
        <v>21075.64989265467</v>
      </c>
      <c r="AE72" s="6">
        <f t="shared" si="22"/>
        <v>-2548.3752089005661</v>
      </c>
      <c r="AF72" s="6">
        <f t="shared" si="23"/>
        <v>-1528.7664182178989</v>
      </c>
      <c r="AG72" s="6">
        <f t="shared" si="34"/>
        <v>-4328.04</v>
      </c>
      <c r="AH72" s="6">
        <f t="shared" si="24"/>
        <v>-1019.6087906826672</v>
      </c>
    </row>
    <row r="73" spans="9:34" x14ac:dyDescent="0.25">
      <c r="I73" s="6"/>
      <c r="J73" s="6"/>
      <c r="K73" s="6"/>
      <c r="L73" s="6"/>
      <c r="M73" s="6"/>
      <c r="W73" s="8"/>
      <c r="X73" s="6"/>
      <c r="Y73" s="6"/>
      <c r="Z73" s="6"/>
      <c r="AA73" s="6"/>
      <c r="AC73">
        <f t="shared" si="20"/>
        <v>66</v>
      </c>
      <c r="AD73" s="8">
        <f t="shared" si="21"/>
        <v>15218.84347443677</v>
      </c>
      <c r="AE73" s="6">
        <f t="shared" si="22"/>
        <v>-2548.3752089005661</v>
      </c>
      <c r="AF73" s="6">
        <f t="shared" si="23"/>
        <v>-1542.7801103848965</v>
      </c>
      <c r="AG73" s="6">
        <f t="shared" si="34"/>
        <v>-4328.04</v>
      </c>
      <c r="AH73" s="6">
        <f t="shared" si="24"/>
        <v>-1005.5950985156699</v>
      </c>
    </row>
    <row r="74" spans="9:34" x14ac:dyDescent="0.25">
      <c r="I74" s="6"/>
      <c r="J74" s="6"/>
      <c r="K74" s="6"/>
      <c r="L74" s="6"/>
      <c r="M74" s="6"/>
      <c r="W74" s="8"/>
      <c r="X74" s="6"/>
      <c r="Y74" s="6"/>
      <c r="Z74" s="6"/>
      <c r="AA74" s="6"/>
      <c r="AC74">
        <f t="shared" ref="AC74:AC75" si="35">AC73+1</f>
        <v>67</v>
      </c>
      <c r="AD74" s="8">
        <f t="shared" ref="AD74:AD75" si="36">AD73+AF73+AG73</f>
        <v>9348.0233640518745</v>
      </c>
      <c r="AE74" s="6">
        <f t="shared" ref="AE74:AE75" si="37">PMT(AD$4/12,AD$3,AD$2)</f>
        <v>-2548.3752089005661</v>
      </c>
      <c r="AF74" s="6">
        <f t="shared" ref="AF74:AF75" si="38">PPMT(AD$4/12,AC74,AD$3,AD$2)</f>
        <v>-1556.9222613967577</v>
      </c>
      <c r="AG74" s="6">
        <f t="shared" si="34"/>
        <v>-4328.04</v>
      </c>
      <c r="AH74" s="6">
        <f t="shared" ref="AH74:AH75" si="39">IPMT(AD$4/12,AC74,AD$3,AD$2)</f>
        <v>-991.4529475038081</v>
      </c>
    </row>
    <row r="75" spans="9:34" x14ac:dyDescent="0.25">
      <c r="I75" s="6"/>
      <c r="J75" s="6"/>
      <c r="K75" s="6"/>
      <c r="L75" s="6"/>
      <c r="M75" s="6"/>
      <c r="W75" s="8"/>
      <c r="X75" s="6"/>
      <c r="Y75" s="6"/>
      <c r="Z75" s="6"/>
      <c r="AA75" s="6"/>
      <c r="AC75">
        <f t="shared" si="35"/>
        <v>68</v>
      </c>
      <c r="AD75" s="8">
        <f t="shared" si="36"/>
        <v>3463.0611026551169</v>
      </c>
      <c r="AE75" s="6">
        <f t="shared" si="37"/>
        <v>-2548.3752089005661</v>
      </c>
      <c r="AF75" s="6">
        <f t="shared" si="38"/>
        <v>-1571.1940487928948</v>
      </c>
      <c r="AG75" s="6">
        <f>-1897.87+6</f>
        <v>-1891.87</v>
      </c>
      <c r="AH75" s="6">
        <f t="shared" si="39"/>
        <v>-977.18116010767119</v>
      </c>
    </row>
    <row r="76" spans="9:34" x14ac:dyDescent="0.25">
      <c r="I76" s="6"/>
      <c r="J76" s="6"/>
      <c r="K76" s="6"/>
      <c r="L76" s="6"/>
      <c r="M76" s="6"/>
      <c r="W76" s="6"/>
      <c r="X76" s="6"/>
      <c r="Y76" s="6"/>
      <c r="Z76" s="6"/>
      <c r="AA76" s="6"/>
      <c r="AD76" s="8"/>
      <c r="AE76" s="6"/>
      <c r="AF76" s="6"/>
      <c r="AG76" s="6"/>
      <c r="AH76" s="6"/>
    </row>
    <row r="77" spans="9:34" x14ac:dyDescent="0.25">
      <c r="I77" s="6"/>
      <c r="J77" s="6"/>
      <c r="K77" s="6"/>
      <c r="L77" s="6"/>
      <c r="M77" s="6"/>
      <c r="W77" s="6"/>
      <c r="X77" s="6"/>
      <c r="Y77" s="6"/>
      <c r="Z77" s="6"/>
      <c r="AA77" s="6"/>
      <c r="AD77" s="8"/>
      <c r="AE77" s="6"/>
      <c r="AF77" s="6"/>
      <c r="AG77" s="6"/>
      <c r="AH77" s="6"/>
    </row>
    <row r="78" spans="9:34" x14ac:dyDescent="0.25">
      <c r="W78" s="6"/>
      <c r="X78" s="6"/>
      <c r="Y78" s="6"/>
      <c r="Z78" s="6"/>
      <c r="AA78" s="6"/>
      <c r="AD78" s="8"/>
      <c r="AE78" s="6"/>
      <c r="AF78" s="6"/>
      <c r="AG78" s="6"/>
      <c r="AH78" s="6"/>
    </row>
    <row r="79" spans="9:34" x14ac:dyDescent="0.25">
      <c r="W79" s="6"/>
      <c r="X79" s="6"/>
      <c r="Y79" s="6"/>
      <c r="Z79" s="6"/>
      <c r="AA79" s="6"/>
      <c r="AD79" s="8"/>
      <c r="AE79" s="6"/>
      <c r="AF79" s="6"/>
      <c r="AG79" s="6"/>
      <c r="AH79" s="6"/>
    </row>
    <row r="80" spans="9:34" x14ac:dyDescent="0.25">
      <c r="W80" s="6"/>
      <c r="X80" s="6"/>
      <c r="Y80" s="6"/>
      <c r="Z80" s="6"/>
      <c r="AA80" s="6"/>
      <c r="AD80" s="8"/>
      <c r="AE80" s="6"/>
      <c r="AF80" s="6"/>
      <c r="AG80" s="6"/>
      <c r="AH80" s="6"/>
    </row>
    <row r="81" spans="23:34" x14ac:dyDescent="0.25">
      <c r="W81" s="6"/>
      <c r="X81" s="6"/>
      <c r="Y81" s="6"/>
      <c r="Z81" s="6"/>
      <c r="AA81" s="6"/>
      <c r="AD81" s="8"/>
      <c r="AE81" s="6"/>
      <c r="AF81" s="6"/>
      <c r="AG81" s="6"/>
      <c r="AH81" s="6"/>
    </row>
    <row r="82" spans="23:34" x14ac:dyDescent="0.25">
      <c r="W82" s="6"/>
      <c r="X82" s="6"/>
      <c r="Y82" s="6"/>
      <c r="Z82" s="6"/>
      <c r="AA82" s="6"/>
      <c r="AD82" s="8"/>
      <c r="AE82" s="6"/>
      <c r="AF82" s="6"/>
      <c r="AG82" s="6"/>
      <c r="AH82" s="6"/>
    </row>
    <row r="83" spans="23:34" x14ac:dyDescent="0.25">
      <c r="W83" s="6"/>
      <c r="X83" s="6"/>
      <c r="Y83" s="6"/>
      <c r="Z83" s="6"/>
      <c r="AA83" s="6"/>
      <c r="AD83" s="8"/>
      <c r="AE83" s="6"/>
      <c r="AF83" s="6"/>
      <c r="AG83" s="6"/>
      <c r="AH83" s="6"/>
    </row>
    <row r="84" spans="23:34" x14ac:dyDescent="0.25">
      <c r="W84" s="6"/>
      <c r="X84" s="6"/>
      <c r="Y84" s="6"/>
      <c r="Z84" s="6"/>
      <c r="AA84" s="6"/>
      <c r="AD84" s="8"/>
      <c r="AE84" s="6"/>
      <c r="AF84" s="6"/>
      <c r="AG84" s="6"/>
      <c r="AH84" s="6"/>
    </row>
    <row r="85" spans="23:34" x14ac:dyDescent="0.25">
      <c r="W85" s="6"/>
      <c r="X85" s="6"/>
      <c r="Y85" s="6"/>
      <c r="Z85" s="6"/>
      <c r="AA85" s="6"/>
      <c r="AD85" s="8"/>
      <c r="AE85" s="6"/>
      <c r="AF85" s="6"/>
      <c r="AG85" s="6"/>
      <c r="AH85" s="6"/>
    </row>
    <row r="86" spans="23:34" x14ac:dyDescent="0.25">
      <c r="W86" s="6"/>
      <c r="X86" s="6"/>
      <c r="Y86" s="6"/>
      <c r="Z86" s="6"/>
      <c r="AA86" s="6"/>
      <c r="AD86" s="8"/>
      <c r="AE86" s="6"/>
      <c r="AF86" s="6"/>
      <c r="AG86" s="6"/>
      <c r="AH86" s="6"/>
    </row>
    <row r="87" spans="23:34" x14ac:dyDescent="0.25">
      <c r="W87" s="6"/>
      <c r="X87" s="6"/>
      <c r="Y87" s="6"/>
      <c r="Z87" s="6"/>
      <c r="AA87" s="6"/>
      <c r="AD87" s="8"/>
      <c r="AE87" s="6"/>
      <c r="AF87" s="6"/>
      <c r="AG87" s="6"/>
      <c r="AH87" s="6"/>
    </row>
    <row r="88" spans="23:34" x14ac:dyDescent="0.25">
      <c r="W88" s="6"/>
      <c r="X88" s="6"/>
      <c r="Y88" s="6"/>
      <c r="Z88" s="6"/>
      <c r="AA88" s="6"/>
      <c r="AD88" s="8"/>
      <c r="AE88" s="6"/>
      <c r="AF88" s="6"/>
      <c r="AG88" s="6"/>
      <c r="AH88" s="6"/>
    </row>
    <row r="89" spans="23:34" x14ac:dyDescent="0.25">
      <c r="W89" s="6"/>
      <c r="X89" s="6"/>
      <c r="Y89" s="6"/>
      <c r="Z89" s="6"/>
      <c r="AA89" s="6"/>
      <c r="AD89" s="8"/>
      <c r="AE89" s="6"/>
      <c r="AF89" s="6"/>
      <c r="AG89" s="6"/>
      <c r="AH89" s="6"/>
    </row>
    <row r="90" spans="23:34" x14ac:dyDescent="0.25">
      <c r="W90" s="6"/>
      <c r="X90" s="6"/>
      <c r="Y90" s="6"/>
      <c r="Z90" s="6"/>
      <c r="AA90" s="6"/>
      <c r="AD90" s="8"/>
      <c r="AE90" s="6"/>
      <c r="AF90" s="6"/>
      <c r="AG90" s="6"/>
      <c r="AH90" s="6"/>
    </row>
    <row r="91" spans="23:34" x14ac:dyDescent="0.25">
      <c r="W91" s="6"/>
      <c r="X91" s="6"/>
      <c r="Y91" s="6"/>
      <c r="Z91" s="6"/>
      <c r="AA91" s="6"/>
      <c r="AD91" s="8"/>
      <c r="AE91" s="6"/>
      <c r="AF91" s="6"/>
      <c r="AG91" s="6"/>
      <c r="AH91" s="6"/>
    </row>
    <row r="92" spans="23:34" x14ac:dyDescent="0.25">
      <c r="W92" s="6"/>
      <c r="X92" s="6"/>
      <c r="Y92" s="6"/>
      <c r="Z92" s="6"/>
      <c r="AA92" s="6"/>
      <c r="AD92" s="8"/>
      <c r="AE92" s="6"/>
      <c r="AF92" s="6"/>
      <c r="AG92" s="6"/>
      <c r="AH92" s="6"/>
    </row>
    <row r="93" spans="23:34" x14ac:dyDescent="0.25">
      <c r="W93" s="6"/>
      <c r="X93" s="6"/>
      <c r="Y93" s="6"/>
      <c r="Z93" s="6"/>
      <c r="AA93" s="6"/>
      <c r="AD93" s="8"/>
      <c r="AE93" s="6"/>
      <c r="AF93" s="6"/>
      <c r="AG93" s="6"/>
      <c r="AH93" s="6"/>
    </row>
    <row r="94" spans="23:34" x14ac:dyDescent="0.25">
      <c r="W94" s="6"/>
      <c r="X94" s="6"/>
      <c r="Y94" s="6"/>
      <c r="Z94" s="6"/>
      <c r="AA94" s="6"/>
      <c r="AD94" s="8"/>
      <c r="AE94" s="6"/>
      <c r="AF94" s="6"/>
      <c r="AG94" s="6"/>
      <c r="AH94" s="6"/>
    </row>
    <row r="95" spans="23:34" x14ac:dyDescent="0.25">
      <c r="W95" s="6"/>
      <c r="X95" s="6"/>
      <c r="Y95" s="6"/>
      <c r="Z95" s="6"/>
      <c r="AA95" s="6"/>
      <c r="AD95" s="8"/>
      <c r="AE95" s="6"/>
      <c r="AF95" s="6"/>
      <c r="AG95" s="6"/>
      <c r="AH95" s="6"/>
    </row>
    <row r="96" spans="23:34" x14ac:dyDescent="0.25">
      <c r="W96" s="6"/>
      <c r="X96" s="6"/>
      <c r="Y96" s="6"/>
      <c r="Z96" s="6"/>
      <c r="AA96" s="6"/>
      <c r="AD96" s="8"/>
      <c r="AE96" s="6"/>
      <c r="AF96" s="6"/>
      <c r="AG96" s="6"/>
      <c r="AH96" s="6"/>
    </row>
    <row r="97" spans="23:34" x14ac:dyDescent="0.25">
      <c r="W97" s="6"/>
      <c r="X97" s="6"/>
      <c r="Y97" s="6"/>
      <c r="Z97" s="6"/>
      <c r="AA97" s="6"/>
      <c r="AD97" s="8"/>
      <c r="AE97" s="6"/>
      <c r="AF97" s="6"/>
      <c r="AG97" s="6"/>
      <c r="AH97" s="6"/>
    </row>
    <row r="98" spans="23:34" x14ac:dyDescent="0.25">
      <c r="W98" s="6"/>
      <c r="X98" s="6"/>
      <c r="Y98" s="6"/>
      <c r="Z98" s="6"/>
      <c r="AA98" s="6"/>
      <c r="AD98" s="8"/>
      <c r="AE98" s="6"/>
      <c r="AF98" s="6"/>
      <c r="AG98" s="6"/>
      <c r="AH98" s="6"/>
    </row>
    <row r="99" spans="23:34" x14ac:dyDescent="0.25">
      <c r="W99" s="6"/>
      <c r="X99" s="6"/>
      <c r="Y99" s="6"/>
      <c r="Z99" s="6"/>
      <c r="AA99" s="6"/>
      <c r="AD99" s="8"/>
      <c r="AE99" s="6"/>
      <c r="AF99" s="6"/>
      <c r="AG99" s="6"/>
      <c r="AH99" s="6"/>
    </row>
    <row r="100" spans="23:34" x14ac:dyDescent="0.25">
      <c r="W100" s="6"/>
      <c r="X100" s="6"/>
      <c r="Y100" s="6"/>
      <c r="Z100" s="6"/>
      <c r="AA100" s="6"/>
      <c r="AD100" s="8"/>
      <c r="AE100" s="6"/>
      <c r="AF100" s="6"/>
      <c r="AG100" s="6"/>
      <c r="AH100" s="6"/>
    </row>
    <row r="101" spans="23:34" x14ac:dyDescent="0.25">
      <c r="W101" s="6"/>
      <c r="X101" s="6"/>
      <c r="Y101" s="6"/>
      <c r="Z101" s="6"/>
      <c r="AA101" s="6"/>
      <c r="AD101" s="8"/>
      <c r="AE101" s="6"/>
      <c r="AF101" s="6"/>
      <c r="AG101" s="6"/>
      <c r="AH101" s="6"/>
    </row>
    <row r="102" spans="23:34" x14ac:dyDescent="0.25">
      <c r="W102" s="6"/>
      <c r="X102" s="6"/>
      <c r="Y102" s="6"/>
      <c r="Z102" s="6"/>
      <c r="AA102" s="6"/>
      <c r="AD102" s="8"/>
      <c r="AE102" s="6"/>
      <c r="AF102" s="6"/>
      <c r="AG102" s="6"/>
      <c r="AH102" s="6"/>
    </row>
    <row r="103" spans="23:34" x14ac:dyDescent="0.25">
      <c r="W103" s="6"/>
      <c r="X103" s="6"/>
      <c r="Y103" s="6"/>
      <c r="Z103" s="6"/>
      <c r="AA103" s="6"/>
      <c r="AD103" s="8"/>
      <c r="AE103" s="6"/>
      <c r="AF103" s="6"/>
      <c r="AG103" s="6"/>
      <c r="AH103" s="6"/>
    </row>
    <row r="104" spans="23:34" x14ac:dyDescent="0.25">
      <c r="W104" s="6"/>
      <c r="X104" s="6"/>
      <c r="Y104" s="6"/>
      <c r="Z104" s="6"/>
      <c r="AA104" s="6"/>
      <c r="AD104" s="8"/>
      <c r="AE104" s="6"/>
      <c r="AF104" s="6"/>
      <c r="AG104" s="6"/>
      <c r="AH104" s="6"/>
    </row>
    <row r="105" spans="23:34" x14ac:dyDescent="0.25">
      <c r="W105" s="6"/>
      <c r="X105" s="6"/>
      <c r="Y105" s="6"/>
      <c r="Z105" s="6"/>
      <c r="AA105" s="6"/>
      <c r="AD105" s="8"/>
      <c r="AE105" s="6"/>
      <c r="AF105" s="6"/>
      <c r="AG105" s="6"/>
      <c r="AH105" s="6"/>
    </row>
    <row r="106" spans="23:34" x14ac:dyDescent="0.25">
      <c r="W106" s="6"/>
      <c r="X106" s="6"/>
      <c r="Y106" s="6"/>
      <c r="Z106" s="6"/>
      <c r="AA106" s="6"/>
      <c r="AD106" s="8"/>
      <c r="AE106" s="6"/>
      <c r="AF106" s="6"/>
      <c r="AG106" s="6"/>
      <c r="AH106" s="6"/>
    </row>
    <row r="107" spans="23:34" x14ac:dyDescent="0.25">
      <c r="W107" s="6"/>
      <c r="X107" s="6"/>
      <c r="Y107" s="6"/>
      <c r="Z107" s="6"/>
      <c r="AA107" s="6"/>
      <c r="AD107" s="8"/>
      <c r="AE107" s="6"/>
      <c r="AF107" s="6"/>
      <c r="AG107" s="6"/>
      <c r="AH107" s="6"/>
    </row>
    <row r="108" spans="23:34" x14ac:dyDescent="0.25">
      <c r="W108" s="6"/>
      <c r="X108" s="6"/>
      <c r="Y108" s="6"/>
      <c r="Z108" s="6"/>
      <c r="AA108" s="6"/>
      <c r="AD108" s="8"/>
      <c r="AE108" s="6"/>
      <c r="AF108" s="6"/>
      <c r="AG108" s="6"/>
      <c r="AH108" s="6"/>
    </row>
    <row r="109" spans="23:34" x14ac:dyDescent="0.25">
      <c r="AD109" s="8"/>
      <c r="AE109" s="6"/>
      <c r="AF109" s="6"/>
      <c r="AG109" s="6"/>
      <c r="AH109" s="6"/>
    </row>
    <row r="110" spans="23:34" x14ac:dyDescent="0.25">
      <c r="AD110" s="8"/>
      <c r="AE110" s="6"/>
      <c r="AF110" s="6"/>
      <c r="AG110" s="6"/>
      <c r="AH110" s="6"/>
    </row>
    <row r="111" spans="23:34" x14ac:dyDescent="0.25">
      <c r="AD111" s="8"/>
      <c r="AE111" s="6"/>
      <c r="AF111" s="6"/>
      <c r="AG111" s="6"/>
      <c r="AH111" s="6"/>
    </row>
    <row r="112" spans="23:34" x14ac:dyDescent="0.25">
      <c r="AD112" s="8"/>
      <c r="AE112" s="6"/>
      <c r="AF112" s="6"/>
      <c r="AG112" s="6"/>
      <c r="AH112" s="6"/>
    </row>
    <row r="113" spans="30:34" x14ac:dyDescent="0.25">
      <c r="AD113" s="8"/>
      <c r="AE113" s="6"/>
      <c r="AF113" s="6"/>
      <c r="AG113" s="6"/>
      <c r="AH113" s="6"/>
    </row>
    <row r="114" spans="30:34" x14ac:dyDescent="0.25">
      <c r="AD114" s="8"/>
      <c r="AE114" s="6"/>
      <c r="AF114" s="6"/>
      <c r="AG114" s="6"/>
      <c r="AH114" s="6"/>
    </row>
    <row r="115" spans="30:34" x14ac:dyDescent="0.25">
      <c r="AD115" s="8"/>
      <c r="AE115" s="6"/>
      <c r="AF115" s="6"/>
      <c r="AG115" s="6"/>
      <c r="AH115" s="6"/>
    </row>
    <row r="116" spans="30:34" x14ac:dyDescent="0.25">
      <c r="AD116" s="8"/>
      <c r="AE116" s="6"/>
      <c r="AF116" s="6"/>
      <c r="AG116" s="6"/>
      <c r="AH116" s="6"/>
    </row>
    <row r="117" spans="30:34" x14ac:dyDescent="0.25">
      <c r="AD117" s="8"/>
      <c r="AE117" s="6"/>
      <c r="AF117" s="6"/>
      <c r="AG117" s="6"/>
      <c r="AH117" s="6"/>
    </row>
    <row r="118" spans="30:34" x14ac:dyDescent="0.25">
      <c r="AD118" s="8"/>
      <c r="AE118" s="6"/>
      <c r="AF118" s="6"/>
      <c r="AG118" s="6"/>
      <c r="AH118" s="6"/>
    </row>
    <row r="119" spans="30:34" x14ac:dyDescent="0.25">
      <c r="AD119" s="8"/>
      <c r="AE119" s="6"/>
      <c r="AF119" s="6"/>
      <c r="AG119" s="6"/>
      <c r="AH119" s="6"/>
    </row>
    <row r="120" spans="30:34" x14ac:dyDescent="0.25">
      <c r="AD120" s="8"/>
      <c r="AE120" s="6"/>
      <c r="AF120" s="6"/>
      <c r="AG120" s="6"/>
      <c r="AH120" s="6"/>
    </row>
    <row r="121" spans="30:34" x14ac:dyDescent="0.25">
      <c r="AD121" s="8"/>
      <c r="AE121" s="6"/>
      <c r="AF121" s="6"/>
      <c r="AG121" s="6"/>
      <c r="AH121" s="6"/>
    </row>
    <row r="122" spans="30:34" x14ac:dyDescent="0.25">
      <c r="AD122" s="8"/>
      <c r="AE122" s="6"/>
      <c r="AF122" s="6"/>
      <c r="AG122" s="6"/>
      <c r="AH122" s="6"/>
    </row>
    <row r="123" spans="30:34" x14ac:dyDescent="0.25">
      <c r="AD123" s="8"/>
      <c r="AE123" s="6"/>
      <c r="AF123" s="6"/>
      <c r="AG123" s="6"/>
      <c r="AH123" s="6"/>
    </row>
    <row r="124" spans="30:34" x14ac:dyDescent="0.25">
      <c r="AD124" s="8"/>
      <c r="AE124" s="6"/>
      <c r="AF124" s="6"/>
      <c r="AG124" s="6"/>
      <c r="AH124" s="6"/>
    </row>
    <row r="125" spans="30:34" x14ac:dyDescent="0.25">
      <c r="AD125" s="8"/>
      <c r="AE125" s="6"/>
      <c r="AF125" s="6"/>
      <c r="AG125" s="6"/>
      <c r="AH125" s="6"/>
    </row>
    <row r="126" spans="30:34" x14ac:dyDescent="0.25">
      <c r="AD126" s="8"/>
      <c r="AE126" s="6"/>
      <c r="AF126" s="6"/>
      <c r="AG126" s="6"/>
      <c r="AH126" s="6"/>
    </row>
    <row r="127" spans="30:34" x14ac:dyDescent="0.25">
      <c r="AD127" s="8"/>
      <c r="AE127" s="6"/>
      <c r="AF127" s="6"/>
      <c r="AG127" s="6"/>
      <c r="AH127" s="6"/>
    </row>
    <row r="128" spans="30:34" x14ac:dyDescent="0.25">
      <c r="AD128" s="8"/>
      <c r="AE128" s="6"/>
      <c r="AF128" s="6"/>
      <c r="AG128" s="6"/>
      <c r="AH128" s="6"/>
    </row>
    <row r="129" spans="30:34" x14ac:dyDescent="0.25">
      <c r="AD129" s="6"/>
      <c r="AE129" s="6"/>
      <c r="AF129" s="6"/>
      <c r="AG129" s="6"/>
      <c r="AH129" s="6"/>
    </row>
    <row r="130" spans="30:34" x14ac:dyDescent="0.25">
      <c r="AD130" s="6"/>
      <c r="AE130" s="6"/>
      <c r="AF130" s="6"/>
      <c r="AG130" s="6"/>
      <c r="AH130" s="6"/>
    </row>
    <row r="131" spans="30:34" x14ac:dyDescent="0.25">
      <c r="AD131" s="6"/>
      <c r="AE131" s="6"/>
      <c r="AF131" s="6"/>
      <c r="AG131" s="6"/>
      <c r="AH131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C9F35-BE72-4C7C-97F8-9CEE6BCB730E}">
  <dimension ref="A1:AP131"/>
  <sheetViews>
    <sheetView tabSelected="1" topLeftCell="F1" workbookViewId="0">
      <selection activeCell="O88" sqref="O88:T88"/>
    </sheetView>
  </sheetViews>
  <sheetFormatPr defaultRowHeight="15" x14ac:dyDescent="0.25"/>
  <cols>
    <col min="1" max="1" width="15.28515625" bestFit="1" customWidth="1"/>
    <col min="2" max="2" width="11.5703125" bestFit="1" customWidth="1"/>
    <col min="3" max="4" width="8.85546875" bestFit="1" customWidth="1"/>
    <col min="5" max="5" width="8.85546875" customWidth="1"/>
    <col min="6" max="6" width="9" bestFit="1" customWidth="1"/>
    <col min="7" max="7" width="9" customWidth="1"/>
    <col min="8" max="8" width="15.28515625" bestFit="1" customWidth="1"/>
    <col min="9" max="9" width="11.5703125" bestFit="1" customWidth="1"/>
    <col min="10" max="11" width="10.5703125" bestFit="1" customWidth="1"/>
    <col min="12" max="12" width="9" customWidth="1"/>
    <col min="13" max="13" width="9" bestFit="1" customWidth="1"/>
    <col min="14" max="14" width="9" customWidth="1"/>
    <col min="15" max="15" width="15.28515625" bestFit="1" customWidth="1"/>
    <col min="16" max="16" width="12.5703125" bestFit="1" customWidth="1"/>
    <col min="17" max="20" width="10.5703125" bestFit="1" customWidth="1"/>
    <col min="22" max="22" width="15.28515625" bestFit="1" customWidth="1"/>
    <col min="23" max="23" width="11.5703125" bestFit="1" customWidth="1"/>
    <col min="24" max="25" width="10.5703125" bestFit="1" customWidth="1"/>
    <col min="26" max="26" width="10.28515625" bestFit="1" customWidth="1"/>
    <col min="27" max="27" width="9" bestFit="1" customWidth="1"/>
    <col min="29" max="29" width="15.28515625" bestFit="1" customWidth="1"/>
    <col min="30" max="30" width="11.5703125" bestFit="1" customWidth="1"/>
    <col min="31" max="32" width="8.85546875" bestFit="1" customWidth="1"/>
    <col min="33" max="33" width="8.85546875" customWidth="1"/>
    <col min="34" max="34" width="9" bestFit="1" customWidth="1"/>
    <col min="38" max="38" width="15.28515625" bestFit="1" customWidth="1"/>
    <col min="39" max="39" width="10.7109375" bestFit="1" customWidth="1"/>
    <col min="40" max="41" width="8.85546875" bestFit="1" customWidth="1"/>
    <col min="42" max="42" width="8" bestFit="1" customWidth="1"/>
    <col min="44" max="44" width="15.28515625" bestFit="1" customWidth="1"/>
    <col min="45" max="45" width="10.7109375" bestFit="1" customWidth="1"/>
    <col min="46" max="47" width="8.85546875" bestFit="1" customWidth="1"/>
    <col min="48" max="48" width="8" bestFit="1" customWidth="1"/>
  </cols>
  <sheetData>
    <row r="1" spans="1:42" x14ac:dyDescent="0.25">
      <c r="A1" t="s">
        <v>11</v>
      </c>
      <c r="B1" t="s">
        <v>9</v>
      </c>
      <c r="H1" t="s">
        <v>11</v>
      </c>
      <c r="I1" t="s">
        <v>8</v>
      </c>
      <c r="O1" t="s">
        <v>11</v>
      </c>
      <c r="P1" t="s">
        <v>7</v>
      </c>
      <c r="V1" t="s">
        <v>11</v>
      </c>
      <c r="W1" t="s">
        <v>5</v>
      </c>
      <c r="AC1" t="s">
        <v>11</v>
      </c>
      <c r="AD1" t="s">
        <v>6</v>
      </c>
    </row>
    <row r="2" spans="1:42" x14ac:dyDescent="0.25">
      <c r="A2" t="s">
        <v>12</v>
      </c>
      <c r="B2">
        <v>18000</v>
      </c>
      <c r="H2" t="s">
        <v>12</v>
      </c>
      <c r="I2">
        <v>65000</v>
      </c>
      <c r="O2" t="s">
        <v>12</v>
      </c>
      <c r="P2">
        <v>185000</v>
      </c>
      <c r="V2" t="s">
        <v>12</v>
      </c>
      <c r="W2">
        <v>25000</v>
      </c>
      <c r="AC2" t="s">
        <v>12</v>
      </c>
      <c r="AD2">
        <v>42000</v>
      </c>
    </row>
    <row r="3" spans="1:42" x14ac:dyDescent="0.25">
      <c r="A3" t="s">
        <v>13</v>
      </c>
      <c r="B3">
        <v>33</v>
      </c>
      <c r="H3" t="s">
        <v>13</v>
      </c>
      <c r="I3">
        <v>67</v>
      </c>
      <c r="O3" t="s">
        <v>13</v>
      </c>
      <c r="P3">
        <v>120</v>
      </c>
      <c r="V3" t="s">
        <v>13</v>
      </c>
      <c r="W3">
        <v>24</v>
      </c>
      <c r="AC3" t="s">
        <v>13</v>
      </c>
      <c r="AD3">
        <v>60</v>
      </c>
    </row>
    <row r="4" spans="1:42" x14ac:dyDescent="0.25">
      <c r="A4" t="s">
        <v>2</v>
      </c>
      <c r="B4" s="5">
        <v>0.22989999999999999</v>
      </c>
      <c r="H4" t="s">
        <v>2</v>
      </c>
      <c r="I4" s="5">
        <v>0.125</v>
      </c>
      <c r="O4" t="s">
        <v>2</v>
      </c>
      <c r="P4" s="5">
        <v>0.11</v>
      </c>
      <c r="V4" t="s">
        <v>2</v>
      </c>
      <c r="W4" s="4">
        <v>9.5000000000000001E-2</v>
      </c>
      <c r="AC4" t="s">
        <v>2</v>
      </c>
      <c r="AD4" s="5">
        <v>7.2499999999999995E-2</v>
      </c>
    </row>
    <row r="7" spans="1:42" x14ac:dyDescent="0.25">
      <c r="A7" t="s">
        <v>14</v>
      </c>
      <c r="B7" t="s">
        <v>1</v>
      </c>
      <c r="C7" t="s">
        <v>16</v>
      </c>
      <c r="D7" t="s">
        <v>15</v>
      </c>
      <c r="E7" t="s">
        <v>19</v>
      </c>
      <c r="F7" t="s">
        <v>17</v>
      </c>
      <c r="H7" t="s">
        <v>14</v>
      </c>
      <c r="I7" t="s">
        <v>1</v>
      </c>
      <c r="J7" t="s">
        <v>16</v>
      </c>
      <c r="K7" t="s">
        <v>15</v>
      </c>
      <c r="L7" t="s">
        <v>19</v>
      </c>
      <c r="M7" t="s">
        <v>17</v>
      </c>
      <c r="O7" t="s">
        <v>14</v>
      </c>
      <c r="P7" t="s">
        <v>1</v>
      </c>
      <c r="Q7" t="s">
        <v>16</v>
      </c>
      <c r="R7" t="s">
        <v>15</v>
      </c>
      <c r="S7" t="s">
        <v>19</v>
      </c>
      <c r="T7" t="s">
        <v>17</v>
      </c>
      <c r="V7" t="s">
        <v>14</v>
      </c>
      <c r="W7" t="s">
        <v>1</v>
      </c>
      <c r="X7" t="s">
        <v>16</v>
      </c>
      <c r="Y7" t="s">
        <v>15</v>
      </c>
      <c r="Z7" t="s">
        <v>19</v>
      </c>
      <c r="AA7" t="s">
        <v>17</v>
      </c>
      <c r="AC7" t="s">
        <v>14</v>
      </c>
      <c r="AD7" t="s">
        <v>1</v>
      </c>
      <c r="AE7" t="s">
        <v>16</v>
      </c>
      <c r="AF7" t="s">
        <v>15</v>
      </c>
      <c r="AG7" t="s">
        <v>19</v>
      </c>
      <c r="AH7" t="s">
        <v>17</v>
      </c>
    </row>
    <row r="8" spans="1:42" x14ac:dyDescent="0.25">
      <c r="A8">
        <v>1</v>
      </c>
      <c r="B8" s="7">
        <f>B2</f>
        <v>18000</v>
      </c>
      <c r="C8" s="6">
        <f t="shared" ref="C8:C31" si="0">PMT(B$4/12,B$3,B$2)</f>
        <v>-740.96819162389568</v>
      </c>
      <c r="D8" s="6">
        <f t="shared" ref="D8:D31" si="1">PPMT(B$4/12,A8,B$3,B$2)</f>
        <v>-396.11819162389565</v>
      </c>
      <c r="E8" s="6">
        <v>-250</v>
      </c>
      <c r="F8" s="6">
        <f t="shared" ref="F8:F31" si="2">IPMT(B$4/12,A8,B$3,B$2)</f>
        <v>-344.84999999999997</v>
      </c>
      <c r="G8" s="6"/>
      <c r="H8">
        <v>1</v>
      </c>
      <c r="I8" s="7">
        <f>I2</f>
        <v>65000</v>
      </c>
      <c r="J8" s="6">
        <f t="shared" ref="J8:J55" si="3">PMT(I$4/12,I$3,I$2)</f>
        <v>-1352.5991681625476</v>
      </c>
      <c r="K8" s="6">
        <f t="shared" ref="K8:K55" si="4">PPMT(I$4/12,H8,I$3,I$2)</f>
        <v>-675.51583482921433</v>
      </c>
      <c r="L8" s="6"/>
      <c r="M8" s="6">
        <f t="shared" ref="M8:M55" si="5">IPMT(I$4/12,H8,I$3,I$2)</f>
        <v>-677.08333333333326</v>
      </c>
      <c r="N8" s="6"/>
      <c r="O8">
        <v>1</v>
      </c>
      <c r="P8" s="7">
        <f>P2</f>
        <v>185000</v>
      </c>
      <c r="Q8" s="6">
        <f t="shared" ref="Q8:Q39" si="6">PMT(P$4/12,P$3,P$2)</f>
        <v>-2548.3752089005661</v>
      </c>
      <c r="R8" s="6">
        <f t="shared" ref="R8:R39" si="7">PPMT(P$4/12,O8,P$3,P$2)</f>
        <v>-852.54187556723275</v>
      </c>
      <c r="S8" s="6"/>
      <c r="T8" s="6">
        <f t="shared" ref="T8:T39" si="8">IPMT(P$4/12,O8,P$3,P$2)</f>
        <v>-1695.8333333333333</v>
      </c>
      <c r="V8">
        <v>1</v>
      </c>
      <c r="W8" s="7">
        <f>W2</f>
        <v>25000</v>
      </c>
      <c r="X8" s="6">
        <f>PMT(W$4/12,W$3,W$2)</f>
        <v>-1147.8623247231328</v>
      </c>
      <c r="Y8" s="6">
        <f>PPMT(W$4/12,V8,W$3,W$2)</f>
        <v>-949.94565805646619</v>
      </c>
      <c r="Z8" s="6"/>
      <c r="AA8" s="6">
        <f>IPMT(W$4/12,V8,W$3,W$2)</f>
        <v>-197.91666666666669</v>
      </c>
      <c r="AC8">
        <v>1</v>
      </c>
      <c r="AD8" s="7">
        <f>AD2</f>
        <v>42000</v>
      </c>
      <c r="AE8" s="6">
        <f>PMT(AD$4/12,AD$3,AD$2)</f>
        <v>-836.61317681267496</v>
      </c>
      <c r="AF8" s="6">
        <f>PPMT(AD$4/12,AC8,AD$3,AD$2)</f>
        <v>-582.86317681267496</v>
      </c>
      <c r="AG8" s="6"/>
      <c r="AH8" s="6">
        <f>IPMT(AD$4/12,AC8,AD$3,AD$2)</f>
        <v>-253.75000000000003</v>
      </c>
      <c r="AM8" s="7"/>
      <c r="AN8" s="6"/>
      <c r="AO8" s="6"/>
      <c r="AP8" s="6"/>
    </row>
    <row r="9" spans="1:42" x14ac:dyDescent="0.25">
      <c r="A9">
        <f>A8+1</f>
        <v>2</v>
      </c>
      <c r="B9" s="8">
        <f>B8+D8+E8</f>
        <v>17353.881808376103</v>
      </c>
      <c r="C9" s="6">
        <f t="shared" si="0"/>
        <v>-740.96819162389568</v>
      </c>
      <c r="D9" s="6">
        <f t="shared" si="1"/>
        <v>-403.70715597842349</v>
      </c>
      <c r="E9" s="6">
        <v>-250</v>
      </c>
      <c r="F9" s="6">
        <f t="shared" si="2"/>
        <v>-337.26103564547208</v>
      </c>
      <c r="G9" s="6"/>
      <c r="H9">
        <f>H8+1</f>
        <v>2</v>
      </c>
      <c r="I9" s="8">
        <f>I8+K8+L8</f>
        <v>64324.484165170783</v>
      </c>
      <c r="J9" s="6">
        <f t="shared" si="3"/>
        <v>-1352.5991681625476</v>
      </c>
      <c r="K9" s="6">
        <f t="shared" si="4"/>
        <v>-682.55245810868519</v>
      </c>
      <c r="L9" s="6"/>
      <c r="M9" s="6">
        <f t="shared" si="5"/>
        <v>-670.0467100538624</v>
      </c>
      <c r="N9" s="6"/>
      <c r="O9">
        <f>O8+1</f>
        <v>2</v>
      </c>
      <c r="P9" s="8">
        <f>P8+R8+S8</f>
        <v>184147.45812443277</v>
      </c>
      <c r="Q9" s="6">
        <f t="shared" si="6"/>
        <v>-2548.3752089005661</v>
      </c>
      <c r="R9" s="6">
        <f t="shared" si="7"/>
        <v>-860.35684275993231</v>
      </c>
      <c r="S9" s="6"/>
      <c r="T9" s="6">
        <f t="shared" si="8"/>
        <v>-1688.0183661406336</v>
      </c>
      <c r="V9">
        <f>V8+1</f>
        <v>2</v>
      </c>
      <c r="W9" s="8">
        <f>W8+Y8+Z8</f>
        <v>24050.054341943534</v>
      </c>
      <c r="X9" s="6">
        <f>PMT(W$4/12,W$3,W$2)</f>
        <v>-1147.8623247231328</v>
      </c>
      <c r="Y9" s="6">
        <f>PPMT(W$4/12,V9,W$3,W$2)</f>
        <v>-957.46606118274656</v>
      </c>
      <c r="Z9" s="6"/>
      <c r="AA9" s="6">
        <f>IPMT(W$4/12,V9,W$3,W$2)</f>
        <v>-190.39626354038631</v>
      </c>
      <c r="AC9">
        <f>AC8+1</f>
        <v>2</v>
      </c>
      <c r="AD9" s="8">
        <f>AD8+AF8+AG8</f>
        <v>41417.136823187328</v>
      </c>
      <c r="AE9" s="6">
        <f>PMT(AD$4/12,AD$3,AD$2)</f>
        <v>-836.61317681267496</v>
      </c>
      <c r="AF9" s="6">
        <f>PPMT(AD$4/12,AC9,AD$3,AD$2)</f>
        <v>-586.38464183925157</v>
      </c>
      <c r="AG9" s="6"/>
      <c r="AH9" s="6">
        <f>IPMT(AD$4/12,AC9,AD$3,AD$2)</f>
        <v>-250.22853497342342</v>
      </c>
      <c r="AM9" s="6"/>
      <c r="AN9" s="6"/>
      <c r="AO9" s="6"/>
      <c r="AP9" s="6"/>
    </row>
    <row r="10" spans="1:42" x14ac:dyDescent="0.25">
      <c r="A10">
        <f t="shared" ref="A10:A32" si="9">A9+1</f>
        <v>3</v>
      </c>
      <c r="B10" s="8">
        <f t="shared" ref="B10:B32" si="10">B9+D9+E9</f>
        <v>16700.17465239768</v>
      </c>
      <c r="C10" s="6">
        <f t="shared" si="0"/>
        <v>-740.96819162389568</v>
      </c>
      <c r="D10" s="6">
        <f t="shared" si="1"/>
        <v>-411.44151224171009</v>
      </c>
      <c r="E10" s="6">
        <v>-250</v>
      </c>
      <c r="F10" s="6">
        <f t="shared" si="2"/>
        <v>-329.52667938218553</v>
      </c>
      <c r="G10" s="6"/>
      <c r="H10">
        <f t="shared" ref="H10:H56" si="11">H9+1</f>
        <v>3</v>
      </c>
      <c r="I10" s="8">
        <f t="shared" ref="I10:I56" si="12">I9+K9+L9</f>
        <v>63641.931707062096</v>
      </c>
      <c r="J10" s="6">
        <f t="shared" si="3"/>
        <v>-1352.5991681625476</v>
      </c>
      <c r="K10" s="6">
        <f t="shared" si="4"/>
        <v>-689.66237954731741</v>
      </c>
      <c r="L10" s="6"/>
      <c r="M10" s="6">
        <f t="shared" si="5"/>
        <v>-662.93678861523017</v>
      </c>
      <c r="N10" s="6"/>
      <c r="O10">
        <f t="shared" ref="O10:O73" si="13">O9+1</f>
        <v>3</v>
      </c>
      <c r="P10" s="8">
        <f t="shared" ref="P10:P73" si="14">P9+R9+S9</f>
        <v>183287.10128167283</v>
      </c>
      <c r="Q10" s="6">
        <f t="shared" si="6"/>
        <v>-2548.3752089005661</v>
      </c>
      <c r="R10" s="6">
        <f t="shared" si="7"/>
        <v>-868.24344715189852</v>
      </c>
      <c r="S10" s="6"/>
      <c r="T10" s="6">
        <f t="shared" si="8"/>
        <v>-1680.1317617486675</v>
      </c>
      <c r="V10">
        <f t="shared" ref="V10:V20" si="15">V9+1</f>
        <v>3</v>
      </c>
      <c r="W10" s="8">
        <f t="shared" ref="W10:W31" si="16">W9+Y9+Z9</f>
        <v>23092.588280760789</v>
      </c>
      <c r="X10" s="6">
        <f t="shared" ref="X10:X31" si="17">PMT(W$4/12,W$3,W$2)</f>
        <v>-1147.8623247231328</v>
      </c>
      <c r="Y10" s="6">
        <f t="shared" ref="Y10:Y20" si="18">PPMT(W$4/12,V10,W$3,W$2)</f>
        <v>-965.04600083377659</v>
      </c>
      <c r="Z10" s="6"/>
      <c r="AA10" s="6">
        <f t="shared" ref="AA10:AA20" si="19">IPMT(W$4/12,V10,W$3,W$2)</f>
        <v>-182.81632388935623</v>
      </c>
      <c r="AC10">
        <f t="shared" ref="AC10:AC31" si="20">AC9+1</f>
        <v>3</v>
      </c>
      <c r="AD10" s="8">
        <f t="shared" ref="AD10:AD67" si="21">AD9+AF9+AG9</f>
        <v>40830.752181348078</v>
      </c>
      <c r="AE10" s="6">
        <f t="shared" ref="AE10:AE67" si="22">PMT(AD$4/12,AD$3,AD$2)</f>
        <v>-836.61317681267496</v>
      </c>
      <c r="AF10" s="6">
        <f t="shared" ref="AF10:AF31" si="23">PPMT(AD$4/12,AC10,AD$3,AD$2)</f>
        <v>-589.92738238369702</v>
      </c>
      <c r="AG10" s="6"/>
      <c r="AH10" s="6">
        <f t="shared" ref="AH10:AH31" si="24">IPMT(AD$4/12,AC10,AD$3,AD$2)</f>
        <v>-246.68579442897791</v>
      </c>
    </row>
    <row r="11" spans="1:42" x14ac:dyDescent="0.25">
      <c r="A11">
        <f t="shared" si="9"/>
        <v>4</v>
      </c>
      <c r="B11" s="8">
        <f t="shared" si="10"/>
        <v>16038.73314015597</v>
      </c>
      <c r="C11" s="6">
        <f t="shared" si="0"/>
        <v>-740.96819162389568</v>
      </c>
      <c r="D11" s="6">
        <f t="shared" si="1"/>
        <v>-419.32404588040754</v>
      </c>
      <c r="E11" s="6">
        <v>-250</v>
      </c>
      <c r="F11" s="6">
        <f t="shared" si="2"/>
        <v>-321.64414574348802</v>
      </c>
      <c r="G11" s="6"/>
      <c r="H11">
        <f t="shared" si="11"/>
        <v>4</v>
      </c>
      <c r="I11" s="8">
        <f t="shared" si="12"/>
        <v>62952.269327514776</v>
      </c>
      <c r="J11" s="6">
        <f t="shared" si="3"/>
        <v>-1352.5991681625476</v>
      </c>
      <c r="K11" s="6">
        <f t="shared" si="4"/>
        <v>-696.84636266760185</v>
      </c>
      <c r="L11" s="6"/>
      <c r="M11" s="6">
        <f t="shared" si="5"/>
        <v>-655.75280549494562</v>
      </c>
      <c r="N11" s="6"/>
      <c r="O11">
        <f t="shared" si="13"/>
        <v>4</v>
      </c>
      <c r="P11" s="8">
        <f t="shared" si="14"/>
        <v>182418.85783452092</v>
      </c>
      <c r="Q11" s="6">
        <f t="shared" si="6"/>
        <v>-2548.3752089005661</v>
      </c>
      <c r="R11" s="6">
        <f t="shared" si="7"/>
        <v>-876.20234541745742</v>
      </c>
      <c r="S11" s="6"/>
      <c r="T11" s="6">
        <f t="shared" si="8"/>
        <v>-1672.1728634831081</v>
      </c>
      <c r="V11">
        <f t="shared" si="15"/>
        <v>4</v>
      </c>
      <c r="W11" s="8">
        <f t="shared" si="16"/>
        <v>22127.542279927013</v>
      </c>
      <c r="X11" s="6">
        <f t="shared" si="17"/>
        <v>-1147.8623247231328</v>
      </c>
      <c r="Y11" s="6">
        <f t="shared" si="18"/>
        <v>-972.68594834037731</v>
      </c>
      <c r="Z11" s="6"/>
      <c r="AA11" s="6">
        <f t="shared" si="19"/>
        <v>-175.17637638275551</v>
      </c>
      <c r="AC11">
        <f t="shared" si="20"/>
        <v>4</v>
      </c>
      <c r="AD11" s="8">
        <f t="shared" si="21"/>
        <v>40240.824798964379</v>
      </c>
      <c r="AE11" s="6">
        <f t="shared" si="22"/>
        <v>-836.61317681267496</v>
      </c>
      <c r="AF11" s="6">
        <f t="shared" si="23"/>
        <v>-593.49152698559851</v>
      </c>
      <c r="AG11" s="6"/>
      <c r="AH11" s="6">
        <f t="shared" si="24"/>
        <v>-243.12164982707645</v>
      </c>
    </row>
    <row r="12" spans="1:42" x14ac:dyDescent="0.25">
      <c r="A12">
        <f t="shared" si="9"/>
        <v>5</v>
      </c>
      <c r="B12" s="8">
        <f t="shared" si="10"/>
        <v>15369.409094275561</v>
      </c>
      <c r="C12" s="6">
        <f t="shared" si="0"/>
        <v>-740.96819162389568</v>
      </c>
      <c r="D12" s="6">
        <f t="shared" si="1"/>
        <v>-427.35759572606634</v>
      </c>
      <c r="E12" s="6">
        <v>-250</v>
      </c>
      <c r="F12" s="6">
        <f t="shared" si="2"/>
        <v>-313.61059589782934</v>
      </c>
      <c r="G12" s="6"/>
      <c r="H12">
        <f t="shared" si="11"/>
        <v>5</v>
      </c>
      <c r="I12" s="8">
        <f t="shared" si="12"/>
        <v>62255.422964847174</v>
      </c>
      <c r="J12" s="6">
        <f t="shared" si="3"/>
        <v>-1352.5991681625476</v>
      </c>
      <c r="K12" s="6">
        <f t="shared" si="4"/>
        <v>-704.10517894538953</v>
      </c>
      <c r="L12" s="6"/>
      <c r="M12" s="6">
        <f t="shared" si="5"/>
        <v>-648.49398921715806</v>
      </c>
      <c r="N12" s="6"/>
      <c r="O12">
        <f t="shared" si="13"/>
        <v>5</v>
      </c>
      <c r="P12" s="8">
        <f t="shared" si="14"/>
        <v>181542.65548910346</v>
      </c>
      <c r="Q12" s="6">
        <f t="shared" si="6"/>
        <v>-2548.3752089005661</v>
      </c>
      <c r="R12" s="6">
        <f t="shared" si="7"/>
        <v>-884.23420025045084</v>
      </c>
      <c r="S12" s="6"/>
      <c r="T12" s="6">
        <f t="shared" si="8"/>
        <v>-1664.1410086501148</v>
      </c>
      <c r="V12">
        <f t="shared" si="15"/>
        <v>5</v>
      </c>
      <c r="W12" s="8">
        <f t="shared" si="16"/>
        <v>21154.856331586634</v>
      </c>
      <c r="X12" s="6">
        <f t="shared" si="17"/>
        <v>-1147.8623247231328</v>
      </c>
      <c r="Y12" s="6">
        <f t="shared" si="18"/>
        <v>-980.38637876473877</v>
      </c>
      <c r="Z12" s="6"/>
      <c r="AA12" s="6">
        <f t="shared" si="19"/>
        <v>-167.47594595839419</v>
      </c>
      <c r="AC12">
        <f t="shared" si="20"/>
        <v>5</v>
      </c>
      <c r="AD12" s="8">
        <f t="shared" si="21"/>
        <v>39647.33327197878</v>
      </c>
      <c r="AE12" s="6">
        <f t="shared" si="22"/>
        <v>-836.61317681267496</v>
      </c>
      <c r="AF12" s="6">
        <f t="shared" si="23"/>
        <v>-597.07720496113654</v>
      </c>
      <c r="AG12" s="6"/>
      <c r="AH12" s="6">
        <f t="shared" si="24"/>
        <v>-239.53597185153851</v>
      </c>
    </row>
    <row r="13" spans="1:42" x14ac:dyDescent="0.25">
      <c r="A13">
        <f t="shared" si="9"/>
        <v>6</v>
      </c>
      <c r="B13" s="8">
        <f t="shared" si="10"/>
        <v>14692.051498549496</v>
      </c>
      <c r="C13" s="6">
        <f t="shared" si="0"/>
        <v>-740.96819162389568</v>
      </c>
      <c r="D13" s="6">
        <f t="shared" si="1"/>
        <v>-435.54505499751832</v>
      </c>
      <c r="E13" s="6">
        <v>-250</v>
      </c>
      <c r="F13" s="6">
        <f t="shared" si="2"/>
        <v>-305.42313662637747</v>
      </c>
      <c r="G13" s="6"/>
      <c r="H13">
        <f t="shared" si="11"/>
        <v>6</v>
      </c>
      <c r="I13" s="8">
        <f t="shared" si="12"/>
        <v>61551.317785901781</v>
      </c>
      <c r="J13" s="6">
        <f t="shared" si="3"/>
        <v>-1352.5991681625476</v>
      </c>
      <c r="K13" s="6">
        <f t="shared" si="4"/>
        <v>-711.43960789273729</v>
      </c>
      <c r="L13" s="6"/>
      <c r="M13" s="6">
        <f t="shared" si="5"/>
        <v>-641.1595602698103</v>
      </c>
      <c r="N13" s="6"/>
      <c r="O13">
        <f t="shared" si="13"/>
        <v>6</v>
      </c>
      <c r="P13" s="8">
        <f t="shared" si="14"/>
        <v>180658.42128885302</v>
      </c>
      <c r="Q13" s="6">
        <f t="shared" si="6"/>
        <v>-2548.3752089005661</v>
      </c>
      <c r="R13" s="6">
        <f t="shared" si="7"/>
        <v>-892.33968041941341</v>
      </c>
      <c r="S13" s="6"/>
      <c r="T13" s="6">
        <f t="shared" si="8"/>
        <v>-1656.0355284811526</v>
      </c>
      <c r="V13">
        <f t="shared" si="15"/>
        <v>6</v>
      </c>
      <c r="W13" s="8">
        <f t="shared" si="16"/>
        <v>20174.469952821895</v>
      </c>
      <c r="X13" s="6">
        <f t="shared" si="17"/>
        <v>-1147.8623247231328</v>
      </c>
      <c r="Y13" s="6">
        <f t="shared" si="18"/>
        <v>-988.14777092995951</v>
      </c>
      <c r="Z13" s="6"/>
      <c r="AA13" s="6">
        <f t="shared" si="19"/>
        <v>-159.71455379317331</v>
      </c>
      <c r="AC13">
        <f t="shared" si="20"/>
        <v>6</v>
      </c>
      <c r="AD13" s="8">
        <f t="shared" si="21"/>
        <v>39050.256067017646</v>
      </c>
      <c r="AE13" s="6">
        <f t="shared" si="22"/>
        <v>-836.61317681267496</v>
      </c>
      <c r="AF13" s="6">
        <f t="shared" si="23"/>
        <v>-600.68454640777668</v>
      </c>
      <c r="AG13" s="6"/>
      <c r="AH13" s="6">
        <f t="shared" si="24"/>
        <v>-235.92863040489823</v>
      </c>
    </row>
    <row r="14" spans="1:42" x14ac:dyDescent="0.25">
      <c r="A14">
        <f t="shared" si="9"/>
        <v>7</v>
      </c>
      <c r="B14" s="8">
        <f t="shared" si="10"/>
        <v>14006.506443551978</v>
      </c>
      <c r="C14" s="6">
        <f t="shared" si="0"/>
        <v>-740.96819162389568</v>
      </c>
      <c r="D14" s="6">
        <f t="shared" si="1"/>
        <v>-443.88937234284572</v>
      </c>
      <c r="E14" s="6">
        <v>-250</v>
      </c>
      <c r="F14" s="6">
        <f t="shared" si="2"/>
        <v>-297.07881928104996</v>
      </c>
      <c r="G14" s="6"/>
      <c r="H14">
        <f t="shared" si="11"/>
        <v>7</v>
      </c>
      <c r="I14" s="8">
        <f t="shared" si="12"/>
        <v>60839.878178009043</v>
      </c>
      <c r="J14" s="6">
        <f t="shared" si="3"/>
        <v>-1352.5991681625476</v>
      </c>
      <c r="K14" s="6">
        <f t="shared" si="4"/>
        <v>-718.85043714161998</v>
      </c>
      <c r="L14" s="6"/>
      <c r="M14" s="6">
        <f t="shared" si="5"/>
        <v>-633.74873102092761</v>
      </c>
      <c r="N14" s="6"/>
      <c r="O14">
        <f t="shared" si="13"/>
        <v>7</v>
      </c>
      <c r="P14" s="8">
        <f t="shared" si="14"/>
        <v>179766.0816084336</v>
      </c>
      <c r="Q14" s="6">
        <f t="shared" si="6"/>
        <v>-2548.3752089005661</v>
      </c>
      <c r="R14" s="6">
        <f t="shared" si="7"/>
        <v>-900.51946082325799</v>
      </c>
      <c r="S14" s="6"/>
      <c r="T14" s="6">
        <f t="shared" si="8"/>
        <v>-1647.8557480773079</v>
      </c>
      <c r="V14">
        <f t="shared" si="15"/>
        <v>7</v>
      </c>
      <c r="W14" s="8">
        <f t="shared" si="16"/>
        <v>19186.322181891937</v>
      </c>
      <c r="X14" s="6">
        <f t="shared" si="17"/>
        <v>-1147.8623247231328</v>
      </c>
      <c r="Y14" s="6">
        <f t="shared" si="18"/>
        <v>-995.97060744982173</v>
      </c>
      <c r="Z14" s="6"/>
      <c r="AA14" s="6">
        <f t="shared" si="19"/>
        <v>-151.89171727331114</v>
      </c>
      <c r="AC14">
        <f t="shared" si="20"/>
        <v>7</v>
      </c>
      <c r="AD14" s="8">
        <f t="shared" si="21"/>
        <v>38449.571520609868</v>
      </c>
      <c r="AE14" s="6">
        <f t="shared" si="22"/>
        <v>-836.61317681267496</v>
      </c>
      <c r="AF14" s="6">
        <f t="shared" si="23"/>
        <v>-604.31368220899037</v>
      </c>
      <c r="AG14" s="6"/>
      <c r="AH14" s="6">
        <f t="shared" si="24"/>
        <v>-232.29949460368462</v>
      </c>
    </row>
    <row r="15" spans="1:42" x14ac:dyDescent="0.25">
      <c r="A15">
        <f t="shared" si="9"/>
        <v>8</v>
      </c>
      <c r="B15" s="8">
        <f t="shared" si="10"/>
        <v>13312.617071209132</v>
      </c>
      <c r="C15" s="6">
        <f t="shared" si="0"/>
        <v>-740.96819162389568</v>
      </c>
      <c r="D15" s="6">
        <f t="shared" si="1"/>
        <v>-452.39355290131402</v>
      </c>
      <c r="E15" s="6">
        <v>-250</v>
      </c>
      <c r="F15" s="6">
        <f t="shared" si="2"/>
        <v>-288.5746387225816</v>
      </c>
      <c r="G15" s="6"/>
      <c r="H15">
        <f t="shared" si="11"/>
        <v>8</v>
      </c>
      <c r="I15" s="8">
        <f t="shared" si="12"/>
        <v>60121.027740867423</v>
      </c>
      <c r="J15" s="6">
        <f t="shared" si="3"/>
        <v>-1352.5991681625476</v>
      </c>
      <c r="K15" s="6">
        <f t="shared" si="4"/>
        <v>-726.33846252851174</v>
      </c>
      <c r="L15" s="6"/>
      <c r="M15" s="6">
        <f t="shared" si="5"/>
        <v>-626.26070563403573</v>
      </c>
      <c r="N15" s="6"/>
      <c r="O15">
        <f t="shared" si="13"/>
        <v>8</v>
      </c>
      <c r="P15" s="8">
        <f t="shared" si="14"/>
        <v>178865.56214761033</v>
      </c>
      <c r="Q15" s="6">
        <f t="shared" si="6"/>
        <v>-2548.3752089005661</v>
      </c>
      <c r="R15" s="6">
        <f t="shared" si="7"/>
        <v>-908.77422254747114</v>
      </c>
      <c r="S15" s="6"/>
      <c r="T15" s="6">
        <f t="shared" si="8"/>
        <v>-1639.6009863530946</v>
      </c>
      <c r="V15">
        <f t="shared" si="15"/>
        <v>8</v>
      </c>
      <c r="W15" s="8">
        <f t="shared" si="16"/>
        <v>18190.351574442117</v>
      </c>
      <c r="X15" s="6">
        <f t="shared" si="17"/>
        <v>-1147.8623247231328</v>
      </c>
      <c r="Y15" s="6">
        <f t="shared" si="18"/>
        <v>-1003.8553747587996</v>
      </c>
      <c r="Z15" s="6"/>
      <c r="AA15" s="6">
        <f t="shared" si="19"/>
        <v>-144.00694996433342</v>
      </c>
      <c r="AC15">
        <f t="shared" si="20"/>
        <v>8</v>
      </c>
      <c r="AD15" s="8">
        <f t="shared" si="21"/>
        <v>37845.257838400881</v>
      </c>
      <c r="AE15" s="6">
        <f t="shared" si="22"/>
        <v>-836.61317681267496</v>
      </c>
      <c r="AF15" s="6">
        <f t="shared" si="23"/>
        <v>-607.96474403900299</v>
      </c>
      <c r="AG15" s="6"/>
      <c r="AH15" s="6">
        <f t="shared" si="24"/>
        <v>-228.64843277367194</v>
      </c>
    </row>
    <row r="16" spans="1:42" x14ac:dyDescent="0.25">
      <c r="A16">
        <f t="shared" si="9"/>
        <v>9</v>
      </c>
      <c r="B16" s="8">
        <f t="shared" si="10"/>
        <v>12610.223518307817</v>
      </c>
      <c r="C16" s="6">
        <f t="shared" si="0"/>
        <v>-740.96819162389568</v>
      </c>
      <c r="D16" s="6">
        <f t="shared" si="1"/>
        <v>-461.06065938564836</v>
      </c>
      <c r="E16" s="6">
        <v>-250</v>
      </c>
      <c r="F16" s="6">
        <f t="shared" si="2"/>
        <v>-279.90753223824726</v>
      </c>
      <c r="G16" s="6"/>
      <c r="H16">
        <f t="shared" si="11"/>
        <v>9</v>
      </c>
      <c r="I16" s="8">
        <f t="shared" si="12"/>
        <v>59394.689278338912</v>
      </c>
      <c r="J16" s="6">
        <f t="shared" si="3"/>
        <v>-1352.5991681625476</v>
      </c>
      <c r="K16" s="6">
        <f t="shared" si="4"/>
        <v>-733.90448817985043</v>
      </c>
      <c r="L16" s="6"/>
      <c r="M16" s="6">
        <f t="shared" si="5"/>
        <v>-618.69467998269693</v>
      </c>
      <c r="N16" s="6"/>
      <c r="O16">
        <f t="shared" si="13"/>
        <v>9</v>
      </c>
      <c r="P16" s="8">
        <f t="shared" si="14"/>
        <v>177956.78792506285</v>
      </c>
      <c r="Q16" s="6">
        <f t="shared" si="6"/>
        <v>-2548.3752089005661</v>
      </c>
      <c r="R16" s="6">
        <f t="shared" si="7"/>
        <v>-917.10465292082313</v>
      </c>
      <c r="S16" s="6"/>
      <c r="T16" s="6">
        <f t="shared" si="8"/>
        <v>-1631.270555979743</v>
      </c>
      <c r="V16">
        <f t="shared" si="15"/>
        <v>9</v>
      </c>
      <c r="W16" s="8">
        <f t="shared" si="16"/>
        <v>17186.496199683315</v>
      </c>
      <c r="X16" s="6">
        <f t="shared" si="17"/>
        <v>-1147.8623247231328</v>
      </c>
      <c r="Y16" s="6">
        <f t="shared" si="18"/>
        <v>-1011.8025631423068</v>
      </c>
      <c r="Z16" s="6"/>
      <c r="AA16" s="6">
        <f t="shared" si="19"/>
        <v>-136.05976158082623</v>
      </c>
      <c r="AC16">
        <f t="shared" si="20"/>
        <v>9</v>
      </c>
      <c r="AD16" s="8">
        <f t="shared" si="21"/>
        <v>37237.293094361878</v>
      </c>
      <c r="AE16" s="6">
        <f t="shared" si="22"/>
        <v>-836.61317681267496</v>
      </c>
      <c r="AF16" s="6">
        <f t="shared" si="23"/>
        <v>-611.63786436757198</v>
      </c>
      <c r="AG16" s="6"/>
      <c r="AH16" s="6">
        <f t="shared" si="24"/>
        <v>-224.97531244510296</v>
      </c>
    </row>
    <row r="17" spans="1:34" x14ac:dyDescent="0.25">
      <c r="A17">
        <f t="shared" si="9"/>
        <v>10</v>
      </c>
      <c r="B17" s="8">
        <f t="shared" si="10"/>
        <v>11899.162858922169</v>
      </c>
      <c r="C17" s="6">
        <f t="shared" si="0"/>
        <v>-740.96819162389568</v>
      </c>
      <c r="D17" s="6">
        <f t="shared" si="1"/>
        <v>-469.89381318504513</v>
      </c>
      <c r="E17" s="6">
        <v>-250</v>
      </c>
      <c r="F17" s="6">
        <f t="shared" si="2"/>
        <v>-271.0743784388506</v>
      </c>
      <c r="G17" s="6"/>
      <c r="H17">
        <f t="shared" si="11"/>
        <v>10</v>
      </c>
      <c r="I17" s="8">
        <f t="shared" si="12"/>
        <v>58660.784790159065</v>
      </c>
      <c r="J17" s="6">
        <f t="shared" si="3"/>
        <v>-1352.5991681625476</v>
      </c>
      <c r="K17" s="6">
        <f t="shared" si="4"/>
        <v>-741.54932659839062</v>
      </c>
      <c r="L17" s="6"/>
      <c r="M17" s="6">
        <f t="shared" si="5"/>
        <v>-611.04984156415708</v>
      </c>
      <c r="N17" s="6"/>
      <c r="O17">
        <f t="shared" si="13"/>
        <v>10</v>
      </c>
      <c r="P17" s="8">
        <f t="shared" si="14"/>
        <v>177039.68327214202</v>
      </c>
      <c r="Q17" s="6">
        <f t="shared" si="6"/>
        <v>-2548.3752089005661</v>
      </c>
      <c r="R17" s="6">
        <f t="shared" si="7"/>
        <v>-925.51144557259727</v>
      </c>
      <c r="S17" s="6"/>
      <c r="T17" s="6">
        <f t="shared" si="8"/>
        <v>-1622.8637633279689</v>
      </c>
      <c r="V17">
        <f t="shared" si="15"/>
        <v>10</v>
      </c>
      <c r="W17" s="8">
        <f t="shared" si="16"/>
        <v>16174.693636541009</v>
      </c>
      <c r="X17" s="6">
        <f t="shared" si="17"/>
        <v>-1147.8623247231328</v>
      </c>
      <c r="Y17" s="6">
        <f t="shared" si="18"/>
        <v>-1019.8126667671833</v>
      </c>
      <c r="Z17" s="6"/>
      <c r="AA17" s="6">
        <f t="shared" si="19"/>
        <v>-128.04965795594961</v>
      </c>
      <c r="AC17">
        <f t="shared" si="20"/>
        <v>10</v>
      </c>
      <c r="AD17" s="8">
        <f t="shared" si="21"/>
        <v>36625.655229994307</v>
      </c>
      <c r="AE17" s="6">
        <f t="shared" si="22"/>
        <v>-836.61317681267496</v>
      </c>
      <c r="AF17" s="6">
        <f t="shared" si="23"/>
        <v>-615.33317646479281</v>
      </c>
      <c r="AG17" s="6"/>
      <c r="AH17" s="6">
        <f t="shared" si="24"/>
        <v>-221.28000034788226</v>
      </c>
    </row>
    <row r="18" spans="1:34" x14ac:dyDescent="0.25">
      <c r="A18">
        <f t="shared" si="9"/>
        <v>11</v>
      </c>
      <c r="B18" s="8">
        <f t="shared" si="10"/>
        <v>11179.269045737125</v>
      </c>
      <c r="C18" s="6">
        <f t="shared" si="0"/>
        <v>-740.96819162389568</v>
      </c>
      <c r="D18" s="6">
        <f t="shared" si="1"/>
        <v>-478.89619548931523</v>
      </c>
      <c r="E18" s="6">
        <v>-250</v>
      </c>
      <c r="F18" s="6">
        <f t="shared" si="2"/>
        <v>-262.07199613458039</v>
      </c>
      <c r="G18" s="6"/>
      <c r="H18">
        <f t="shared" si="11"/>
        <v>11</v>
      </c>
      <c r="I18" s="8">
        <f t="shared" si="12"/>
        <v>57919.235463560675</v>
      </c>
      <c r="J18" s="6">
        <f t="shared" si="3"/>
        <v>-1352.5991681625476</v>
      </c>
      <c r="K18" s="6">
        <f t="shared" si="4"/>
        <v>-749.2737987504571</v>
      </c>
      <c r="L18" s="6"/>
      <c r="M18" s="6">
        <f t="shared" si="5"/>
        <v>-603.32536941209025</v>
      </c>
      <c r="N18" s="6"/>
      <c r="O18">
        <f t="shared" si="13"/>
        <v>11</v>
      </c>
      <c r="P18" s="8">
        <f t="shared" si="14"/>
        <v>176114.17182656942</v>
      </c>
      <c r="Q18" s="6">
        <f t="shared" si="6"/>
        <v>-2548.3752089005661</v>
      </c>
      <c r="R18" s="6">
        <f t="shared" si="7"/>
        <v>-933.99530049034604</v>
      </c>
      <c r="S18" s="6"/>
      <c r="T18" s="6">
        <f t="shared" si="8"/>
        <v>-1614.3799084102197</v>
      </c>
      <c r="V18">
        <f t="shared" si="15"/>
        <v>11</v>
      </c>
      <c r="W18" s="8">
        <f t="shared" si="16"/>
        <v>15154.880969773825</v>
      </c>
      <c r="X18" s="6">
        <f t="shared" si="17"/>
        <v>-1147.8623247231328</v>
      </c>
      <c r="Y18" s="6">
        <f t="shared" si="18"/>
        <v>-1027.8861837124234</v>
      </c>
      <c r="Z18" s="6"/>
      <c r="AA18" s="6">
        <f t="shared" si="19"/>
        <v>-119.97614101070943</v>
      </c>
      <c r="AC18">
        <f t="shared" si="20"/>
        <v>11</v>
      </c>
      <c r="AD18" s="8">
        <f t="shared" si="21"/>
        <v>36010.322053529511</v>
      </c>
      <c r="AE18" s="6">
        <f t="shared" si="22"/>
        <v>-836.61317681267496</v>
      </c>
      <c r="AF18" s="6">
        <f t="shared" si="23"/>
        <v>-619.05081440593415</v>
      </c>
      <c r="AG18" s="6"/>
      <c r="AH18" s="6">
        <f t="shared" si="24"/>
        <v>-217.56236240674079</v>
      </c>
    </row>
    <row r="19" spans="1:34" x14ac:dyDescent="0.25">
      <c r="A19">
        <f t="shared" si="9"/>
        <v>12</v>
      </c>
      <c r="B19" s="8">
        <f t="shared" si="10"/>
        <v>10450.37285024781</v>
      </c>
      <c r="C19" s="6">
        <f t="shared" si="0"/>
        <v>-740.96819162389568</v>
      </c>
      <c r="D19" s="6">
        <f t="shared" si="1"/>
        <v>-488.07104843456472</v>
      </c>
      <c r="E19" s="6">
        <v>-250</v>
      </c>
      <c r="F19" s="6">
        <f t="shared" si="2"/>
        <v>-252.89714318933088</v>
      </c>
      <c r="G19" s="6"/>
      <c r="H19">
        <f t="shared" si="11"/>
        <v>12</v>
      </c>
      <c r="I19" s="8">
        <f t="shared" si="12"/>
        <v>57169.961664810216</v>
      </c>
      <c r="J19" s="6">
        <f t="shared" si="3"/>
        <v>-1352.5991681625476</v>
      </c>
      <c r="K19" s="6">
        <f t="shared" si="4"/>
        <v>-757.07873415410779</v>
      </c>
      <c r="L19" s="6"/>
      <c r="M19" s="6">
        <f t="shared" si="5"/>
        <v>-595.52043400843991</v>
      </c>
      <c r="N19" s="6"/>
      <c r="O19">
        <f t="shared" si="13"/>
        <v>12</v>
      </c>
      <c r="P19" s="8">
        <f t="shared" si="14"/>
        <v>175180.17652607907</v>
      </c>
      <c r="Q19" s="6">
        <f t="shared" si="6"/>
        <v>-2548.3752089005661</v>
      </c>
      <c r="R19" s="6">
        <f t="shared" si="7"/>
        <v>-942.55692407817435</v>
      </c>
      <c r="S19" s="6"/>
      <c r="T19" s="6">
        <f t="shared" si="8"/>
        <v>-1605.8182848223917</v>
      </c>
      <c r="V19">
        <f t="shared" si="15"/>
        <v>12</v>
      </c>
      <c r="W19" s="8">
        <f t="shared" si="16"/>
        <v>14126.994786061401</v>
      </c>
      <c r="X19" s="6">
        <f t="shared" si="17"/>
        <v>-1147.8623247231328</v>
      </c>
      <c r="Y19" s="6">
        <f t="shared" si="18"/>
        <v>-1036.0236160001468</v>
      </c>
      <c r="Z19" s="6"/>
      <c r="AA19" s="6">
        <f t="shared" si="19"/>
        <v>-111.83870872298608</v>
      </c>
      <c r="AC19">
        <f t="shared" si="20"/>
        <v>12</v>
      </c>
      <c r="AD19" s="8">
        <f t="shared" si="21"/>
        <v>35391.271239123576</v>
      </c>
      <c r="AE19" s="6">
        <f t="shared" si="22"/>
        <v>-836.61317681267496</v>
      </c>
      <c r="AF19" s="6">
        <f t="shared" si="23"/>
        <v>-622.79091307630335</v>
      </c>
      <c r="AG19" s="6"/>
      <c r="AH19" s="6">
        <f t="shared" si="24"/>
        <v>-213.82226373637161</v>
      </c>
    </row>
    <row r="20" spans="1:34" x14ac:dyDescent="0.25">
      <c r="A20">
        <f t="shared" si="9"/>
        <v>13</v>
      </c>
      <c r="B20" s="8">
        <f t="shared" si="10"/>
        <v>9712.3018018132443</v>
      </c>
      <c r="C20" s="6">
        <f t="shared" si="0"/>
        <v>-740.96819162389568</v>
      </c>
      <c r="D20" s="6">
        <f t="shared" si="1"/>
        <v>-497.42167627082353</v>
      </c>
      <c r="E20" s="6">
        <v>-250</v>
      </c>
      <c r="F20" s="6">
        <f t="shared" si="2"/>
        <v>-243.54651535307204</v>
      </c>
      <c r="G20" s="6"/>
      <c r="H20">
        <f t="shared" si="11"/>
        <v>13</v>
      </c>
      <c r="I20" s="8">
        <f t="shared" si="12"/>
        <v>56412.882930656109</v>
      </c>
      <c r="J20" s="6">
        <f t="shared" si="3"/>
        <v>-1352.5991681625476</v>
      </c>
      <c r="K20" s="6">
        <f t="shared" si="4"/>
        <v>-764.96497096821304</v>
      </c>
      <c r="L20" s="6"/>
      <c r="M20" s="6">
        <f t="shared" si="5"/>
        <v>-587.63419719433455</v>
      </c>
      <c r="N20" s="6"/>
      <c r="O20">
        <f t="shared" si="13"/>
        <v>13</v>
      </c>
      <c r="P20" s="8">
        <f t="shared" si="14"/>
        <v>174237.61960200089</v>
      </c>
      <c r="Q20" s="6">
        <f t="shared" si="6"/>
        <v>-2548.3752089005661</v>
      </c>
      <c r="R20" s="6">
        <f t="shared" si="7"/>
        <v>-951.19702921555756</v>
      </c>
      <c r="S20" s="6"/>
      <c r="T20" s="6">
        <f t="shared" si="8"/>
        <v>-1597.1781796850082</v>
      </c>
      <c r="V20">
        <f t="shared" si="15"/>
        <v>13</v>
      </c>
      <c r="W20" s="8">
        <f t="shared" si="16"/>
        <v>13090.971170061253</v>
      </c>
      <c r="X20" s="6">
        <f t="shared" si="17"/>
        <v>-1147.8623247231328</v>
      </c>
      <c r="Y20" s="6">
        <f t="shared" si="18"/>
        <v>-1044.2254696268146</v>
      </c>
      <c r="Z20" s="6"/>
      <c r="AA20" s="6">
        <f t="shared" si="19"/>
        <v>-103.63685509631823</v>
      </c>
      <c r="AC20">
        <f t="shared" si="20"/>
        <v>13</v>
      </c>
      <c r="AD20" s="8">
        <f t="shared" si="21"/>
        <v>34768.480326047276</v>
      </c>
      <c r="AE20" s="6">
        <f t="shared" si="22"/>
        <v>-836.61317681267496</v>
      </c>
      <c r="AF20" s="6">
        <f t="shared" si="23"/>
        <v>-626.55360817613939</v>
      </c>
      <c r="AG20" s="6"/>
      <c r="AH20" s="6">
        <f t="shared" si="24"/>
        <v>-210.05956863653557</v>
      </c>
    </row>
    <row r="21" spans="1:34" x14ac:dyDescent="0.25">
      <c r="A21">
        <f t="shared" si="9"/>
        <v>14</v>
      </c>
      <c r="B21" s="8">
        <f t="shared" si="10"/>
        <v>8964.8801255424205</v>
      </c>
      <c r="C21" s="6">
        <f t="shared" si="0"/>
        <v>-740.96819162389568</v>
      </c>
      <c r="D21" s="6">
        <f t="shared" si="1"/>
        <v>-506.95144655204547</v>
      </c>
      <c r="E21" s="6">
        <v>-250</v>
      </c>
      <c r="F21" s="6">
        <f t="shared" si="2"/>
        <v>-234.01674507185021</v>
      </c>
      <c r="G21" s="6"/>
      <c r="H21">
        <f t="shared" si="11"/>
        <v>14</v>
      </c>
      <c r="I21" s="8">
        <f t="shared" si="12"/>
        <v>55647.917959687897</v>
      </c>
      <c r="J21" s="6">
        <f t="shared" si="3"/>
        <v>-1352.5991681625476</v>
      </c>
      <c r="K21" s="6">
        <f t="shared" si="4"/>
        <v>-772.93335608246525</v>
      </c>
      <c r="L21" s="6"/>
      <c r="M21" s="6">
        <f t="shared" si="5"/>
        <v>-579.66581208008233</v>
      </c>
      <c r="N21" s="6"/>
      <c r="O21">
        <f t="shared" si="13"/>
        <v>14</v>
      </c>
      <c r="P21" s="8">
        <f t="shared" si="14"/>
        <v>173286.42257278535</v>
      </c>
      <c r="Q21" s="6">
        <f t="shared" si="6"/>
        <v>-2548.3752089005661</v>
      </c>
      <c r="R21" s="6">
        <f t="shared" si="7"/>
        <v>-959.91633531670016</v>
      </c>
      <c r="S21" s="6"/>
      <c r="T21" s="6">
        <f t="shared" si="8"/>
        <v>-1588.4588735838654</v>
      </c>
      <c r="V21">
        <f>V20+1</f>
        <v>14</v>
      </c>
      <c r="W21" s="8">
        <f t="shared" si="16"/>
        <v>12046.74570043444</v>
      </c>
      <c r="X21" s="6">
        <f>PMT(W$4/12,W$3,W$2)</f>
        <v>-1147.8623247231328</v>
      </c>
      <c r="Y21" s="6">
        <f>PPMT(W$4/12,V21,W$3,W$2)</f>
        <v>-1052.4922545946936</v>
      </c>
      <c r="Z21" s="6"/>
      <c r="AA21" s="6">
        <f>IPMT(W$4/12,V21,W$3,W$2)</f>
        <v>-95.370070128439295</v>
      </c>
      <c r="AC21">
        <f t="shared" si="20"/>
        <v>14</v>
      </c>
      <c r="AD21" s="8">
        <f t="shared" si="21"/>
        <v>34141.926717871138</v>
      </c>
      <c r="AE21" s="6">
        <f t="shared" si="22"/>
        <v>-836.61317681267496</v>
      </c>
      <c r="AF21" s="6">
        <f t="shared" si="23"/>
        <v>-630.3390362255368</v>
      </c>
      <c r="AG21" s="6"/>
      <c r="AH21" s="6">
        <f t="shared" si="24"/>
        <v>-206.27414058713813</v>
      </c>
    </row>
    <row r="22" spans="1:34" x14ac:dyDescent="0.25">
      <c r="A22">
        <f t="shared" si="9"/>
        <v>15</v>
      </c>
      <c r="B22" s="8">
        <f t="shared" si="10"/>
        <v>8207.9286789903745</v>
      </c>
      <c r="C22" s="6">
        <f t="shared" si="0"/>
        <v>-740.96819162389568</v>
      </c>
      <c r="D22" s="6">
        <f t="shared" si="1"/>
        <v>-516.66379134890508</v>
      </c>
      <c r="E22" s="6">
        <v>-250</v>
      </c>
      <c r="F22" s="6">
        <f t="shared" si="2"/>
        <v>-224.30440027499057</v>
      </c>
      <c r="G22" s="6"/>
      <c r="H22">
        <f t="shared" si="11"/>
        <v>15</v>
      </c>
      <c r="I22" s="8">
        <f t="shared" si="12"/>
        <v>54874.98460360543</v>
      </c>
      <c r="J22" s="6">
        <f t="shared" si="3"/>
        <v>-1352.5991681625476</v>
      </c>
      <c r="K22" s="6">
        <f t="shared" si="4"/>
        <v>-780.98474520832428</v>
      </c>
      <c r="L22" s="6"/>
      <c r="M22" s="6">
        <f t="shared" si="5"/>
        <v>-571.6144229542233</v>
      </c>
      <c r="N22" s="6"/>
      <c r="O22">
        <f t="shared" si="13"/>
        <v>15</v>
      </c>
      <c r="P22" s="8">
        <f t="shared" si="14"/>
        <v>172326.50623746865</v>
      </c>
      <c r="Q22" s="6">
        <f t="shared" si="6"/>
        <v>-2548.3752089005661</v>
      </c>
      <c r="R22" s="6">
        <f t="shared" si="7"/>
        <v>-968.71556839043649</v>
      </c>
      <c r="S22" s="6"/>
      <c r="T22" s="6">
        <f t="shared" si="8"/>
        <v>-1579.6596405101293</v>
      </c>
      <c r="V22">
        <f t="shared" ref="V22:V29" si="25">V21+1</f>
        <v>15</v>
      </c>
      <c r="W22" s="8">
        <f t="shared" si="16"/>
        <v>10994.253445839746</v>
      </c>
      <c r="X22" s="6">
        <f t="shared" si="17"/>
        <v>-1147.8623247231328</v>
      </c>
      <c r="Y22" s="6">
        <f t="shared" ref="Y22:Y29" si="26">PPMT(W$4/12,V22,W$3,W$2)</f>
        <v>-1060.8244849435682</v>
      </c>
      <c r="Z22" s="6"/>
      <c r="AA22" s="6">
        <f t="shared" ref="AA22:AA29" si="27">IPMT(W$4/12,V22,W$3,W$2)</f>
        <v>-87.037839779564649</v>
      </c>
      <c r="AC22">
        <f t="shared" si="20"/>
        <v>15</v>
      </c>
      <c r="AD22" s="8">
        <f t="shared" si="21"/>
        <v>33511.5876816456</v>
      </c>
      <c r="AE22" s="6">
        <f t="shared" si="22"/>
        <v>-836.61317681267496</v>
      </c>
      <c r="AF22" s="6">
        <f t="shared" si="23"/>
        <v>-634.1473345693995</v>
      </c>
      <c r="AG22" s="6"/>
      <c r="AH22" s="6">
        <f t="shared" si="24"/>
        <v>-202.4658422432754</v>
      </c>
    </row>
    <row r="23" spans="1:34" x14ac:dyDescent="0.25">
      <c r="A23">
        <f t="shared" si="9"/>
        <v>16</v>
      </c>
      <c r="B23" s="8">
        <f t="shared" si="10"/>
        <v>7441.2648876414696</v>
      </c>
      <c r="C23" s="6">
        <f t="shared" si="0"/>
        <v>-740.96819162389568</v>
      </c>
      <c r="D23" s="6">
        <f t="shared" si="1"/>
        <v>-526.5622084848311</v>
      </c>
      <c r="E23" s="6">
        <v>-250</v>
      </c>
      <c r="F23" s="6">
        <f t="shared" si="2"/>
        <v>-214.40598313906449</v>
      </c>
      <c r="G23" s="6"/>
      <c r="H23">
        <f t="shared" si="11"/>
        <v>16</v>
      </c>
      <c r="I23" s="8">
        <f t="shared" si="12"/>
        <v>54093.999858397103</v>
      </c>
      <c r="J23" s="6">
        <f t="shared" si="3"/>
        <v>-1352.5991681625476</v>
      </c>
      <c r="K23" s="6">
        <f t="shared" si="4"/>
        <v>-789.12000297091095</v>
      </c>
      <c r="L23" s="6"/>
      <c r="M23" s="6">
        <f t="shared" si="5"/>
        <v>-563.47916519163653</v>
      </c>
      <c r="N23" s="6"/>
      <c r="O23">
        <f t="shared" si="13"/>
        <v>16</v>
      </c>
      <c r="P23" s="8">
        <f t="shared" si="14"/>
        <v>171357.79066907821</v>
      </c>
      <c r="Q23" s="6">
        <f t="shared" si="6"/>
        <v>-2548.3752089005661</v>
      </c>
      <c r="R23" s="6">
        <f t="shared" si="7"/>
        <v>-977.5954611006822</v>
      </c>
      <c r="S23" s="6"/>
      <c r="T23" s="6">
        <f t="shared" si="8"/>
        <v>-1570.7797477998838</v>
      </c>
      <c r="V23">
        <f t="shared" si="25"/>
        <v>16</v>
      </c>
      <c r="W23" s="8">
        <f t="shared" si="16"/>
        <v>9933.4289608961772</v>
      </c>
      <c r="X23" s="6">
        <f t="shared" si="17"/>
        <v>-1147.8623247231328</v>
      </c>
      <c r="Y23" s="6">
        <f t="shared" si="26"/>
        <v>-1069.2226787827049</v>
      </c>
      <c r="Z23" s="6"/>
      <c r="AA23" s="6">
        <f t="shared" si="27"/>
        <v>-78.639645940428068</v>
      </c>
      <c r="AC23">
        <f t="shared" si="20"/>
        <v>16</v>
      </c>
      <c r="AD23" s="8">
        <f t="shared" si="21"/>
        <v>32877.440347076197</v>
      </c>
      <c r="AE23" s="6">
        <f t="shared" si="22"/>
        <v>-836.61317681267496</v>
      </c>
      <c r="AF23" s="6">
        <f t="shared" si="23"/>
        <v>-637.97864138242301</v>
      </c>
      <c r="AG23" s="6"/>
      <c r="AH23" s="6">
        <f t="shared" si="24"/>
        <v>-198.63453543025199</v>
      </c>
    </row>
    <row r="24" spans="1:34" x14ac:dyDescent="0.25">
      <c r="A24">
        <f t="shared" si="9"/>
        <v>17</v>
      </c>
      <c r="B24" s="8">
        <f t="shared" si="10"/>
        <v>6664.7026791566386</v>
      </c>
      <c r="C24" s="6">
        <f t="shared" si="0"/>
        <v>-740.96819162389568</v>
      </c>
      <c r="D24" s="6">
        <f t="shared" si="1"/>
        <v>-536.65026279571964</v>
      </c>
      <c r="E24" s="6">
        <v>-250</v>
      </c>
      <c r="F24" s="6">
        <f t="shared" si="2"/>
        <v>-204.31792882817592</v>
      </c>
      <c r="G24" s="6"/>
      <c r="H24">
        <f t="shared" si="11"/>
        <v>17</v>
      </c>
      <c r="I24" s="8">
        <f t="shared" si="12"/>
        <v>53304.879855426188</v>
      </c>
      <c r="J24" s="6">
        <f t="shared" si="3"/>
        <v>-1352.5991681625476</v>
      </c>
      <c r="K24" s="6">
        <f t="shared" si="4"/>
        <v>-797.34000300185801</v>
      </c>
      <c r="L24" s="6"/>
      <c r="M24" s="6">
        <f t="shared" si="5"/>
        <v>-555.25916516068958</v>
      </c>
      <c r="N24" s="6"/>
      <c r="O24">
        <f t="shared" si="13"/>
        <v>17</v>
      </c>
      <c r="P24" s="8">
        <f t="shared" si="14"/>
        <v>170380.19520797752</v>
      </c>
      <c r="Q24" s="6">
        <f t="shared" si="6"/>
        <v>-2548.3752089005661</v>
      </c>
      <c r="R24" s="6">
        <f t="shared" si="7"/>
        <v>-986.55675282743834</v>
      </c>
      <c r="S24" s="6"/>
      <c r="T24" s="6">
        <f t="shared" si="8"/>
        <v>-1561.8184560731272</v>
      </c>
      <c r="V24">
        <f t="shared" si="25"/>
        <v>17</v>
      </c>
      <c r="W24" s="8">
        <f t="shared" si="16"/>
        <v>8864.2062821134714</v>
      </c>
      <c r="X24" s="6">
        <f t="shared" si="17"/>
        <v>-1147.8623247231328</v>
      </c>
      <c r="Y24" s="6">
        <f t="shared" si="26"/>
        <v>-1077.6873583230679</v>
      </c>
      <c r="Z24" s="6"/>
      <c r="AA24" s="6">
        <f t="shared" si="27"/>
        <v>-70.174966400064974</v>
      </c>
      <c r="AC24">
        <f t="shared" si="20"/>
        <v>17</v>
      </c>
      <c r="AD24" s="8">
        <f t="shared" si="21"/>
        <v>32239.461705693775</v>
      </c>
      <c r="AE24" s="6">
        <f t="shared" si="22"/>
        <v>-836.61317681267496</v>
      </c>
      <c r="AF24" s="6">
        <f t="shared" si="23"/>
        <v>-641.83309567410845</v>
      </c>
      <c r="AG24" s="6"/>
      <c r="AH24" s="6">
        <f t="shared" si="24"/>
        <v>-194.78008113856654</v>
      </c>
    </row>
    <row r="25" spans="1:34" x14ac:dyDescent="0.25">
      <c r="A25">
        <f t="shared" si="9"/>
        <v>18</v>
      </c>
      <c r="B25" s="8">
        <f t="shared" si="10"/>
        <v>5878.0524163609189</v>
      </c>
      <c r="C25" s="6">
        <f t="shared" si="0"/>
        <v>-740.96819162389568</v>
      </c>
      <c r="D25" s="6">
        <f t="shared" si="1"/>
        <v>-546.93158741378102</v>
      </c>
      <c r="E25" s="6">
        <v>-250</v>
      </c>
      <c r="F25" s="6">
        <f t="shared" si="2"/>
        <v>-194.0366042101146</v>
      </c>
      <c r="G25" s="6"/>
      <c r="H25">
        <f t="shared" si="11"/>
        <v>18</v>
      </c>
      <c r="I25" s="8">
        <f t="shared" si="12"/>
        <v>52507.539852424328</v>
      </c>
      <c r="J25" s="6">
        <f t="shared" si="3"/>
        <v>-1352.5991681625476</v>
      </c>
      <c r="K25" s="6">
        <f t="shared" si="4"/>
        <v>-805.64562803312731</v>
      </c>
      <c r="L25" s="6"/>
      <c r="M25" s="6">
        <f t="shared" si="5"/>
        <v>-546.95354012942028</v>
      </c>
      <c r="N25" s="6"/>
      <c r="O25">
        <f t="shared" si="13"/>
        <v>18</v>
      </c>
      <c r="P25" s="8">
        <f t="shared" si="14"/>
        <v>169393.6384551501</v>
      </c>
      <c r="Q25" s="6">
        <f t="shared" si="6"/>
        <v>-2548.3752089005661</v>
      </c>
      <c r="R25" s="6">
        <f t="shared" si="7"/>
        <v>-995.60018972835655</v>
      </c>
      <c r="S25" s="6"/>
      <c r="T25" s="6">
        <f t="shared" si="8"/>
        <v>-1552.7750191722091</v>
      </c>
      <c r="V25">
        <f t="shared" si="25"/>
        <v>18</v>
      </c>
      <c r="W25" s="8">
        <f t="shared" si="16"/>
        <v>7786.5189237904033</v>
      </c>
      <c r="X25" s="6">
        <f t="shared" si="17"/>
        <v>-1147.8623247231328</v>
      </c>
      <c r="Y25" s="6">
        <f t="shared" si="26"/>
        <v>-1086.2190499097921</v>
      </c>
      <c r="Z25" s="6"/>
      <c r="AA25" s="6">
        <f t="shared" si="27"/>
        <v>-61.643274813340682</v>
      </c>
      <c r="AC25">
        <f t="shared" si="20"/>
        <v>18</v>
      </c>
      <c r="AD25" s="8">
        <f t="shared" si="21"/>
        <v>31597.628610019667</v>
      </c>
      <c r="AE25" s="6">
        <f t="shared" si="22"/>
        <v>-836.61317681267496</v>
      </c>
      <c r="AF25" s="6">
        <f t="shared" si="23"/>
        <v>-645.71083729380609</v>
      </c>
      <c r="AG25" s="6"/>
      <c r="AH25" s="6">
        <f t="shared" si="24"/>
        <v>-190.90233951886881</v>
      </c>
    </row>
    <row r="26" spans="1:34" x14ac:dyDescent="0.25">
      <c r="A26">
        <f t="shared" si="9"/>
        <v>19</v>
      </c>
      <c r="B26" s="8">
        <f t="shared" si="10"/>
        <v>5081.1208289471379</v>
      </c>
      <c r="C26" s="6">
        <f t="shared" si="0"/>
        <v>-740.96819162389568</v>
      </c>
      <c r="D26" s="6">
        <f t="shared" si="1"/>
        <v>-557.40988507598342</v>
      </c>
      <c r="E26" s="6">
        <v>-250</v>
      </c>
      <c r="F26" s="6">
        <f t="shared" si="2"/>
        <v>-183.55830654791217</v>
      </c>
      <c r="G26" s="6"/>
      <c r="H26">
        <f t="shared" si="11"/>
        <v>19</v>
      </c>
      <c r="I26" s="8">
        <f t="shared" si="12"/>
        <v>51701.894224391202</v>
      </c>
      <c r="J26" s="6">
        <f t="shared" si="3"/>
        <v>-1352.5991681625476</v>
      </c>
      <c r="K26" s="6">
        <f t="shared" si="4"/>
        <v>-814.03776999180582</v>
      </c>
      <c r="L26" s="6"/>
      <c r="M26" s="6">
        <f t="shared" si="5"/>
        <v>-538.56139817074188</v>
      </c>
      <c r="N26" s="6"/>
      <c r="O26">
        <f t="shared" si="13"/>
        <v>19</v>
      </c>
      <c r="P26" s="8">
        <f t="shared" si="14"/>
        <v>168398.03826542175</v>
      </c>
      <c r="Q26" s="6">
        <f t="shared" si="6"/>
        <v>-2548.3752089005661</v>
      </c>
      <c r="R26" s="6">
        <f t="shared" si="7"/>
        <v>-1004.7265248008665</v>
      </c>
      <c r="S26" s="6"/>
      <c r="T26" s="6">
        <f t="shared" si="8"/>
        <v>-1543.648684099699</v>
      </c>
      <c r="V26">
        <f t="shared" si="25"/>
        <v>19</v>
      </c>
      <c r="W26" s="8">
        <f t="shared" si="16"/>
        <v>6700.2998738806109</v>
      </c>
      <c r="X26" s="6">
        <f t="shared" si="17"/>
        <v>-1147.8623247231328</v>
      </c>
      <c r="Y26" s="6">
        <f t="shared" si="26"/>
        <v>-1094.8182840549114</v>
      </c>
      <c r="Z26" s="6"/>
      <c r="AA26" s="6">
        <f t="shared" si="27"/>
        <v>-53.044040668221498</v>
      </c>
      <c r="AC26">
        <f t="shared" si="20"/>
        <v>19</v>
      </c>
      <c r="AD26" s="8">
        <f t="shared" si="21"/>
        <v>30951.917772725861</v>
      </c>
      <c r="AE26" s="6">
        <f t="shared" si="22"/>
        <v>-836.61317681267496</v>
      </c>
      <c r="AF26" s="6">
        <f t="shared" si="23"/>
        <v>-649.61200693578951</v>
      </c>
      <c r="AG26" s="6"/>
      <c r="AH26" s="6">
        <f t="shared" si="24"/>
        <v>-187.00116987688537</v>
      </c>
    </row>
    <row r="27" spans="1:34" x14ac:dyDescent="0.25">
      <c r="A27">
        <f t="shared" si="9"/>
        <v>20</v>
      </c>
      <c r="B27" s="8">
        <f t="shared" si="10"/>
        <v>4273.7109438711541</v>
      </c>
      <c r="C27" s="6">
        <f t="shared" si="0"/>
        <v>-740.96819162389568</v>
      </c>
      <c r="D27" s="6">
        <f t="shared" si="1"/>
        <v>-568.08892945756418</v>
      </c>
      <c r="E27" s="6">
        <v>-250</v>
      </c>
      <c r="F27" s="6">
        <f t="shared" si="2"/>
        <v>-172.87926216633153</v>
      </c>
      <c r="G27" s="6"/>
      <c r="H27">
        <f t="shared" si="11"/>
        <v>20</v>
      </c>
      <c r="I27" s="8">
        <f t="shared" si="12"/>
        <v>50887.8564543994</v>
      </c>
      <c r="J27" s="6">
        <f t="shared" si="3"/>
        <v>-1352.5991681625476</v>
      </c>
      <c r="K27" s="6">
        <f t="shared" si="4"/>
        <v>-822.51733009588725</v>
      </c>
      <c r="L27" s="6"/>
      <c r="M27" s="6">
        <f t="shared" si="5"/>
        <v>-530.08183806666057</v>
      </c>
      <c r="N27" s="6"/>
      <c r="O27">
        <f t="shared" si="13"/>
        <v>20</v>
      </c>
      <c r="P27" s="8">
        <f t="shared" si="14"/>
        <v>167393.31174062088</v>
      </c>
      <c r="Q27" s="6">
        <f t="shared" si="6"/>
        <v>-2548.3752089005661</v>
      </c>
      <c r="R27" s="6">
        <f t="shared" si="7"/>
        <v>-1013.9365179448746</v>
      </c>
      <c r="S27" s="6"/>
      <c r="T27" s="6">
        <f t="shared" si="8"/>
        <v>-1534.4386909556918</v>
      </c>
      <c r="V27">
        <f t="shared" si="25"/>
        <v>20</v>
      </c>
      <c r="W27" s="8">
        <f t="shared" si="16"/>
        <v>5605.4815898256993</v>
      </c>
      <c r="X27" s="6">
        <f t="shared" si="17"/>
        <v>-1147.8623247231328</v>
      </c>
      <c r="Y27" s="6">
        <f t="shared" si="26"/>
        <v>-1103.4855954703462</v>
      </c>
      <c r="Z27" s="6"/>
      <c r="AA27" s="6">
        <f t="shared" si="27"/>
        <v>-44.376729252786781</v>
      </c>
      <c r="AC27">
        <f t="shared" si="20"/>
        <v>20</v>
      </c>
      <c r="AD27" s="8">
        <f t="shared" si="21"/>
        <v>30302.305765790072</v>
      </c>
      <c r="AE27" s="6">
        <f t="shared" si="22"/>
        <v>-836.61317681267496</v>
      </c>
      <c r="AF27" s="6">
        <f t="shared" si="23"/>
        <v>-653.53674614436</v>
      </c>
      <c r="AG27" s="6"/>
      <c r="AH27" s="6">
        <f t="shared" si="24"/>
        <v>-183.07643066831503</v>
      </c>
    </row>
    <row r="28" spans="1:34" x14ac:dyDescent="0.25">
      <c r="A28">
        <f t="shared" si="9"/>
        <v>21</v>
      </c>
      <c r="B28" s="8">
        <f t="shared" si="10"/>
        <v>3455.62201441359</v>
      </c>
      <c r="C28" s="6">
        <f t="shared" si="0"/>
        <v>-740.96819162389568</v>
      </c>
      <c r="D28" s="6">
        <f t="shared" si="1"/>
        <v>-578.97256653108855</v>
      </c>
      <c r="E28" s="6">
        <v>-250</v>
      </c>
      <c r="F28" s="6">
        <f t="shared" si="2"/>
        <v>-161.99562509280702</v>
      </c>
      <c r="G28" s="6"/>
      <c r="H28">
        <f t="shared" si="11"/>
        <v>21</v>
      </c>
      <c r="I28" s="8">
        <f t="shared" si="12"/>
        <v>50065.339124303515</v>
      </c>
      <c r="J28" s="6">
        <f t="shared" si="3"/>
        <v>-1352.5991681625476</v>
      </c>
      <c r="K28" s="6">
        <f t="shared" si="4"/>
        <v>-831.08521895105264</v>
      </c>
      <c r="L28" s="6"/>
      <c r="M28" s="6">
        <f t="shared" si="5"/>
        <v>-521.51394921149495</v>
      </c>
      <c r="N28" s="6"/>
      <c r="O28">
        <f t="shared" si="13"/>
        <v>21</v>
      </c>
      <c r="P28" s="8">
        <f t="shared" si="14"/>
        <v>166379.375222676</v>
      </c>
      <c r="Q28" s="6">
        <f t="shared" si="6"/>
        <v>-2548.3752089005661</v>
      </c>
      <c r="R28" s="6">
        <f t="shared" si="7"/>
        <v>-1023.2309360260358</v>
      </c>
      <c r="S28" s="6"/>
      <c r="T28" s="6">
        <f t="shared" si="8"/>
        <v>-1525.1442728745301</v>
      </c>
      <c r="V28">
        <f t="shared" si="25"/>
        <v>21</v>
      </c>
      <c r="W28" s="8">
        <f t="shared" si="16"/>
        <v>4501.9959943553531</v>
      </c>
      <c r="X28" s="6">
        <f t="shared" si="17"/>
        <v>-1147.8623247231328</v>
      </c>
      <c r="Y28" s="6">
        <f t="shared" si="26"/>
        <v>-1112.221523101153</v>
      </c>
      <c r="Z28" s="6"/>
      <c r="AA28" s="6">
        <f t="shared" si="27"/>
        <v>-35.640801621979875</v>
      </c>
      <c r="AC28">
        <f t="shared" si="20"/>
        <v>21</v>
      </c>
      <c r="AD28" s="8">
        <f t="shared" si="21"/>
        <v>29648.769019645712</v>
      </c>
      <c r="AE28" s="6">
        <f t="shared" si="22"/>
        <v>-836.61317681267496</v>
      </c>
      <c r="AF28" s="6">
        <f t="shared" si="23"/>
        <v>-657.48519731898216</v>
      </c>
      <c r="AG28" s="6"/>
      <c r="AH28" s="6">
        <f t="shared" si="24"/>
        <v>-179.12797949369281</v>
      </c>
    </row>
    <row r="29" spans="1:34" x14ac:dyDescent="0.25">
      <c r="A29">
        <f t="shared" si="9"/>
        <v>22</v>
      </c>
      <c r="B29" s="8">
        <f t="shared" si="10"/>
        <v>2626.6494478825016</v>
      </c>
      <c r="C29" s="6">
        <f t="shared" si="0"/>
        <v>-740.96819162389568</v>
      </c>
      <c r="D29" s="6">
        <f t="shared" si="1"/>
        <v>-590.06471595154676</v>
      </c>
      <c r="E29" s="6">
        <v>-250</v>
      </c>
      <c r="F29" s="6">
        <f t="shared" si="2"/>
        <v>-150.90347567234892</v>
      </c>
      <c r="G29" s="6"/>
      <c r="H29">
        <f t="shared" si="11"/>
        <v>22</v>
      </c>
      <c r="I29" s="8">
        <f t="shared" si="12"/>
        <v>49234.25390535246</v>
      </c>
      <c r="J29" s="6">
        <f t="shared" si="3"/>
        <v>-1352.5991681625476</v>
      </c>
      <c r="K29" s="6">
        <f t="shared" si="4"/>
        <v>-839.74235664845946</v>
      </c>
      <c r="L29" s="6"/>
      <c r="M29" s="6">
        <f t="shared" si="5"/>
        <v>-512.85681151408824</v>
      </c>
      <c r="N29" s="6"/>
      <c r="O29">
        <f t="shared" si="13"/>
        <v>22</v>
      </c>
      <c r="P29" s="8">
        <f t="shared" si="14"/>
        <v>165356.14428664997</v>
      </c>
      <c r="Q29" s="6">
        <f t="shared" si="6"/>
        <v>-2548.3752089005661</v>
      </c>
      <c r="R29" s="6">
        <f t="shared" si="7"/>
        <v>-1032.6105529396077</v>
      </c>
      <c r="S29" s="6"/>
      <c r="T29" s="6">
        <f t="shared" si="8"/>
        <v>-1515.7646559609577</v>
      </c>
      <c r="V29">
        <f t="shared" si="25"/>
        <v>22</v>
      </c>
      <c r="W29" s="8">
        <f t="shared" si="16"/>
        <v>3389.7744712541999</v>
      </c>
      <c r="X29" s="6">
        <f t="shared" si="17"/>
        <v>-1147.8623247231328</v>
      </c>
      <c r="Y29" s="6">
        <f t="shared" si="26"/>
        <v>-1121.0266101590371</v>
      </c>
      <c r="Z29" s="6"/>
      <c r="AA29" s="6">
        <f t="shared" si="27"/>
        <v>-26.835714564095749</v>
      </c>
      <c r="AC29">
        <f t="shared" si="20"/>
        <v>22</v>
      </c>
      <c r="AD29" s="8">
        <f t="shared" si="21"/>
        <v>28991.283822326728</v>
      </c>
      <c r="AE29" s="6">
        <f t="shared" si="22"/>
        <v>-836.61317681267496</v>
      </c>
      <c r="AF29" s="6">
        <f t="shared" si="23"/>
        <v>-661.45750371945098</v>
      </c>
      <c r="AG29" s="6"/>
      <c r="AH29" s="6">
        <f t="shared" si="24"/>
        <v>-175.15567309322398</v>
      </c>
    </row>
    <row r="30" spans="1:34" x14ac:dyDescent="0.25">
      <c r="A30">
        <f t="shared" si="9"/>
        <v>23</v>
      </c>
      <c r="B30" s="8">
        <f t="shared" si="10"/>
        <v>1786.5847319309548</v>
      </c>
      <c r="C30" s="6">
        <f t="shared" si="0"/>
        <v>-740.96819162389568</v>
      </c>
      <c r="D30" s="6">
        <f t="shared" si="1"/>
        <v>-601.36937246798516</v>
      </c>
      <c r="E30" s="6">
        <v>-250</v>
      </c>
      <c r="F30" s="6">
        <f t="shared" si="2"/>
        <v>-139.59881915591055</v>
      </c>
      <c r="G30" s="6"/>
      <c r="H30">
        <f t="shared" si="11"/>
        <v>23</v>
      </c>
      <c r="I30" s="8">
        <f t="shared" si="12"/>
        <v>48394.511548704002</v>
      </c>
      <c r="J30" s="6">
        <f t="shared" si="3"/>
        <v>-1352.5991681625476</v>
      </c>
      <c r="K30" s="6">
        <f t="shared" si="4"/>
        <v>-848.48967286354764</v>
      </c>
      <c r="L30" s="6"/>
      <c r="M30" s="6">
        <f t="shared" si="5"/>
        <v>-504.10949529900017</v>
      </c>
      <c r="N30" s="6"/>
      <c r="O30">
        <f t="shared" si="13"/>
        <v>23</v>
      </c>
      <c r="P30" s="8">
        <f t="shared" si="14"/>
        <v>164323.53373371036</v>
      </c>
      <c r="Q30" s="6">
        <f t="shared" si="6"/>
        <v>-2548.3752089005661</v>
      </c>
      <c r="R30" s="6">
        <f t="shared" si="7"/>
        <v>-1042.0761496748873</v>
      </c>
      <c r="S30" s="6"/>
      <c r="T30" s="6">
        <f t="shared" si="8"/>
        <v>-1506.2990592256783</v>
      </c>
      <c r="V30">
        <f>V29+1</f>
        <v>23</v>
      </c>
      <c r="W30" s="8">
        <f t="shared" si="16"/>
        <v>2268.747861095163</v>
      </c>
      <c r="X30" s="6">
        <f>PMT(W$4/12,W$3,W$2)</f>
        <v>-1147.8623247231328</v>
      </c>
      <c r="Y30" s="6">
        <f>PPMT(W$4/12,V30,W$3,W$2)</f>
        <v>-1129.9014041561295</v>
      </c>
      <c r="Z30" s="6"/>
      <c r="AA30" s="6">
        <f>IPMT(W$4/12,V30,W$3,W$2)</f>
        <v>-17.960920567003367</v>
      </c>
      <c r="AC30">
        <f t="shared" si="20"/>
        <v>23</v>
      </c>
      <c r="AD30" s="8">
        <f t="shared" si="21"/>
        <v>28329.826318607276</v>
      </c>
      <c r="AE30" s="6">
        <f t="shared" si="22"/>
        <v>-836.61317681267496</v>
      </c>
      <c r="AF30" s="6">
        <f t="shared" si="23"/>
        <v>-665.45380947108924</v>
      </c>
      <c r="AG30" s="6"/>
      <c r="AH30" s="6">
        <f t="shared" si="24"/>
        <v>-171.15936734158564</v>
      </c>
    </row>
    <row r="31" spans="1:34" x14ac:dyDescent="0.25">
      <c r="A31">
        <f t="shared" si="9"/>
        <v>24</v>
      </c>
      <c r="B31" s="8">
        <f t="shared" si="10"/>
        <v>935.21535946296967</v>
      </c>
      <c r="C31" s="6">
        <f t="shared" si="0"/>
        <v>-740.96819162389568</v>
      </c>
      <c r="D31" s="6">
        <f t="shared" si="1"/>
        <v>-612.89060736218426</v>
      </c>
      <c r="E31" s="6">
        <v>-250</v>
      </c>
      <c r="F31" s="6">
        <f t="shared" si="2"/>
        <v>-128.07758426171139</v>
      </c>
      <c r="G31" s="6"/>
      <c r="H31">
        <f t="shared" si="11"/>
        <v>24</v>
      </c>
      <c r="I31" s="8">
        <f t="shared" si="12"/>
        <v>47546.021875840452</v>
      </c>
      <c r="J31" s="6">
        <f t="shared" si="3"/>
        <v>-1352.5991681625476</v>
      </c>
      <c r="K31" s="6">
        <f t="shared" si="4"/>
        <v>-857.32810695587614</v>
      </c>
      <c r="L31" s="6"/>
      <c r="M31" s="6">
        <f t="shared" si="5"/>
        <v>-495.2710612066715</v>
      </c>
      <c r="N31" s="6"/>
      <c r="O31">
        <f t="shared" si="13"/>
        <v>24</v>
      </c>
      <c r="P31" s="8">
        <f t="shared" si="14"/>
        <v>163281.45758403547</v>
      </c>
      <c r="Q31" s="6">
        <f t="shared" si="6"/>
        <v>-2548.3752089005661</v>
      </c>
      <c r="R31" s="6">
        <f t="shared" si="7"/>
        <v>-1051.6285143802406</v>
      </c>
      <c r="S31" s="6"/>
      <c r="T31" s="6">
        <f t="shared" si="8"/>
        <v>-1496.7466945203255</v>
      </c>
      <c r="V31">
        <f t="shared" ref="V31" si="28">V30+1</f>
        <v>24</v>
      </c>
      <c r="W31" s="8">
        <f t="shared" si="16"/>
        <v>1138.8464569390335</v>
      </c>
      <c r="X31" s="6">
        <f t="shared" si="17"/>
        <v>-1147.8623247231328</v>
      </c>
      <c r="Y31" s="6">
        <f t="shared" ref="Y31" si="29">PPMT(W$4/12,V31,W$3,W$2)</f>
        <v>-1138.8464569390321</v>
      </c>
      <c r="Z31" s="6"/>
      <c r="AA31" s="6">
        <f t="shared" ref="AA31" si="30">IPMT(W$4/12,V31,W$3,W$2)</f>
        <v>-9.0158677841006725</v>
      </c>
      <c r="AC31">
        <f t="shared" si="20"/>
        <v>24</v>
      </c>
      <c r="AD31" s="8">
        <f t="shared" si="21"/>
        <v>27664.372509136188</v>
      </c>
      <c r="AE31" s="6">
        <f t="shared" si="22"/>
        <v>-836.61317681267496</v>
      </c>
      <c r="AF31" s="6">
        <f t="shared" si="23"/>
        <v>-669.47425956997722</v>
      </c>
      <c r="AG31" s="6"/>
      <c r="AH31" s="6">
        <f t="shared" si="24"/>
        <v>-167.1389172426978</v>
      </c>
    </row>
    <row r="32" spans="1:34" x14ac:dyDescent="0.25">
      <c r="A32">
        <f t="shared" si="9"/>
        <v>25</v>
      </c>
      <c r="B32" s="8">
        <f t="shared" si="10"/>
        <v>72.324752100785417</v>
      </c>
      <c r="C32" s="6">
        <v>-72.319999999999993</v>
      </c>
      <c r="D32" s="6">
        <v>-72.319999999999993</v>
      </c>
      <c r="E32" s="6">
        <v>-72.319999999999993</v>
      </c>
      <c r="F32" s="6"/>
      <c r="G32" s="6"/>
      <c r="H32">
        <f t="shared" si="11"/>
        <v>25</v>
      </c>
      <c r="I32" s="8">
        <f t="shared" si="12"/>
        <v>46688.693768884579</v>
      </c>
      <c r="J32" s="6">
        <f t="shared" si="3"/>
        <v>-1352.5991681625476</v>
      </c>
      <c r="K32" s="6">
        <f t="shared" si="4"/>
        <v>-866.25860806999981</v>
      </c>
      <c r="L32" s="6">
        <f>-250+72.32</f>
        <v>-177.68</v>
      </c>
      <c r="M32" s="6">
        <f t="shared" si="5"/>
        <v>-486.34056009254778</v>
      </c>
      <c r="N32" s="6"/>
      <c r="O32">
        <f t="shared" si="13"/>
        <v>25</v>
      </c>
      <c r="P32" s="8">
        <f t="shared" si="14"/>
        <v>162229.82906965521</v>
      </c>
      <c r="Q32" s="6">
        <f t="shared" si="6"/>
        <v>-2548.3752089005661</v>
      </c>
      <c r="R32" s="6">
        <f t="shared" si="7"/>
        <v>-1061.2684424287263</v>
      </c>
      <c r="S32" s="6"/>
      <c r="T32" s="6">
        <f t="shared" si="8"/>
        <v>-1487.1067664718398</v>
      </c>
      <c r="W32" s="8"/>
      <c r="X32" s="6"/>
      <c r="Y32" s="6"/>
      <c r="Z32" s="6"/>
      <c r="AA32" s="6"/>
      <c r="AC32">
        <f>AC31+1</f>
        <v>25</v>
      </c>
      <c r="AD32" s="8">
        <f t="shared" si="21"/>
        <v>26994.898249566213</v>
      </c>
      <c r="AE32" s="6">
        <f>PMT(AD$4/12,AD$3,AD$2)</f>
        <v>-836.61317681267496</v>
      </c>
      <c r="AF32" s="6">
        <f>PPMT(AD$4/12,AC32,AD$3,AD$2)</f>
        <v>-673.51899988821253</v>
      </c>
      <c r="AG32" s="6"/>
      <c r="AH32" s="6">
        <f>IPMT(AD$4/12,AC32,AD$3,AD$2)</f>
        <v>-163.09417692446252</v>
      </c>
    </row>
    <row r="33" spans="2:34" x14ac:dyDescent="0.25">
      <c r="B33" s="8"/>
      <c r="C33" s="6"/>
      <c r="D33" s="6"/>
      <c r="E33" s="6"/>
      <c r="F33" s="6"/>
      <c r="G33" s="6"/>
      <c r="H33">
        <f t="shared" si="11"/>
        <v>26</v>
      </c>
      <c r="I33" s="8">
        <f t="shared" si="12"/>
        <v>45644.75516081458</v>
      </c>
      <c r="J33" s="6">
        <f t="shared" si="3"/>
        <v>-1352.5991681625476</v>
      </c>
      <c r="K33" s="6">
        <f t="shared" si="4"/>
        <v>-875.28213523739578</v>
      </c>
      <c r="L33" s="6">
        <f>-250-740.97</f>
        <v>-990.97</v>
      </c>
      <c r="M33" s="6">
        <f t="shared" si="5"/>
        <v>-477.31703292515186</v>
      </c>
      <c r="N33" s="6"/>
      <c r="O33">
        <f t="shared" si="13"/>
        <v>26</v>
      </c>
      <c r="P33" s="8">
        <f t="shared" si="14"/>
        <v>161168.56062722648</v>
      </c>
      <c r="Q33" s="6">
        <f t="shared" si="6"/>
        <v>-2548.3752089005661</v>
      </c>
      <c r="R33" s="6">
        <f t="shared" si="7"/>
        <v>-1070.9967364843228</v>
      </c>
      <c r="S33" s="6"/>
      <c r="T33" s="6">
        <f t="shared" si="8"/>
        <v>-1477.3784724162431</v>
      </c>
      <c r="AC33">
        <f t="shared" ref="AC33:AC47" si="31">AC32+1</f>
        <v>26</v>
      </c>
      <c r="AD33" s="8">
        <f t="shared" si="21"/>
        <v>26321.379249678001</v>
      </c>
      <c r="AE33" s="6">
        <f t="shared" si="22"/>
        <v>-836.61317681267496</v>
      </c>
      <c r="AF33" s="6">
        <f t="shared" ref="AF33:AF47" si="32">PPMT(AD$4/12,AC33,AD$3,AD$2)</f>
        <v>-677.58817717920374</v>
      </c>
      <c r="AG33" s="6"/>
      <c r="AH33" s="6">
        <f t="shared" ref="AH33:AH47" si="33">IPMT(AD$4/12,AC33,AD$3,AD$2)</f>
        <v>-159.0249996334712</v>
      </c>
    </row>
    <row r="34" spans="2:34" x14ac:dyDescent="0.25">
      <c r="B34" s="8"/>
      <c r="C34" s="6"/>
      <c r="D34" s="6"/>
      <c r="E34" s="6"/>
      <c r="F34" s="6"/>
      <c r="G34" s="6"/>
      <c r="H34">
        <f t="shared" si="11"/>
        <v>27</v>
      </c>
      <c r="I34" s="8">
        <f t="shared" si="12"/>
        <v>43778.503025577185</v>
      </c>
      <c r="J34" s="6">
        <f t="shared" si="3"/>
        <v>-1352.5991681625476</v>
      </c>
      <c r="K34" s="6">
        <f t="shared" si="4"/>
        <v>-884.39965747945189</v>
      </c>
      <c r="L34" s="6">
        <f t="shared" ref="L34:L55" si="34">-250-740.97</f>
        <v>-990.97</v>
      </c>
      <c r="M34" s="6">
        <f t="shared" si="5"/>
        <v>-468.19951068309575</v>
      </c>
      <c r="N34" s="6"/>
      <c r="O34">
        <f t="shared" si="13"/>
        <v>27</v>
      </c>
      <c r="P34" s="8">
        <f t="shared" si="14"/>
        <v>160097.56389074217</v>
      </c>
      <c r="Q34" s="6">
        <f t="shared" si="6"/>
        <v>-2548.3752089005661</v>
      </c>
      <c r="R34" s="6">
        <f t="shared" si="7"/>
        <v>-1080.8142065687625</v>
      </c>
      <c r="S34" s="6"/>
      <c r="T34" s="6">
        <f t="shared" si="8"/>
        <v>-1467.5610023318034</v>
      </c>
      <c r="AC34">
        <f t="shared" si="31"/>
        <v>27</v>
      </c>
      <c r="AD34" s="8">
        <f t="shared" si="21"/>
        <v>25643.791072498796</v>
      </c>
      <c r="AE34" s="6">
        <f t="shared" si="22"/>
        <v>-836.61317681267496</v>
      </c>
      <c r="AF34" s="6">
        <f t="shared" si="32"/>
        <v>-681.68193908299486</v>
      </c>
      <c r="AG34" s="6"/>
      <c r="AH34" s="6">
        <f t="shared" si="33"/>
        <v>-154.93123772968019</v>
      </c>
    </row>
    <row r="35" spans="2:34" x14ac:dyDescent="0.25">
      <c r="B35" s="8"/>
      <c r="C35" s="6"/>
      <c r="D35" s="6"/>
      <c r="E35" s="6"/>
      <c r="F35" s="6"/>
      <c r="G35" s="6"/>
      <c r="H35">
        <f t="shared" si="11"/>
        <v>28</v>
      </c>
      <c r="I35" s="8">
        <f t="shared" si="12"/>
        <v>41903.133368097733</v>
      </c>
      <c r="J35" s="6">
        <f t="shared" si="3"/>
        <v>-1352.5991681625476</v>
      </c>
      <c r="K35" s="6">
        <f t="shared" si="4"/>
        <v>-893.6121539115295</v>
      </c>
      <c r="L35" s="6">
        <f t="shared" si="34"/>
        <v>-990.97</v>
      </c>
      <c r="M35" s="6">
        <f t="shared" si="5"/>
        <v>-458.98701425101814</v>
      </c>
      <c r="N35" s="6"/>
      <c r="O35">
        <f t="shared" si="13"/>
        <v>28</v>
      </c>
      <c r="P35" s="8">
        <f t="shared" si="14"/>
        <v>159016.74968417341</v>
      </c>
      <c r="Q35" s="6">
        <f t="shared" si="6"/>
        <v>-2548.3752089005661</v>
      </c>
      <c r="R35" s="6">
        <f t="shared" si="7"/>
        <v>-1090.7216701289763</v>
      </c>
      <c r="S35" s="6"/>
      <c r="T35" s="6">
        <f t="shared" si="8"/>
        <v>-1457.6535387715899</v>
      </c>
      <c r="AC35">
        <f t="shared" si="31"/>
        <v>28</v>
      </c>
      <c r="AD35" s="8">
        <f t="shared" si="21"/>
        <v>24962.109133415801</v>
      </c>
      <c r="AE35" s="6">
        <f t="shared" si="22"/>
        <v>-836.61317681267496</v>
      </c>
      <c r="AF35" s="6">
        <f t="shared" si="32"/>
        <v>-685.80043413162116</v>
      </c>
      <c r="AG35" s="6"/>
      <c r="AH35" s="6">
        <f t="shared" si="33"/>
        <v>-150.81274268105381</v>
      </c>
    </row>
    <row r="36" spans="2:34" x14ac:dyDescent="0.25">
      <c r="B36" s="8"/>
      <c r="C36" s="6"/>
      <c r="D36" s="6"/>
      <c r="E36" s="6"/>
      <c r="F36" s="6"/>
      <c r="G36" s="6"/>
      <c r="H36">
        <f t="shared" si="11"/>
        <v>29</v>
      </c>
      <c r="I36" s="8">
        <f t="shared" si="12"/>
        <v>40018.551214186205</v>
      </c>
      <c r="J36" s="6">
        <f t="shared" si="3"/>
        <v>-1352.5991681625476</v>
      </c>
      <c r="K36" s="6">
        <f t="shared" si="4"/>
        <v>-902.92061384810791</v>
      </c>
      <c r="L36" s="6">
        <f t="shared" si="34"/>
        <v>-990.97</v>
      </c>
      <c r="M36" s="6">
        <f t="shared" si="5"/>
        <v>-449.67855431443968</v>
      </c>
      <c r="N36" s="6"/>
      <c r="O36">
        <f t="shared" si="13"/>
        <v>29</v>
      </c>
      <c r="P36" s="8">
        <f t="shared" si="14"/>
        <v>157926.02801404442</v>
      </c>
      <c r="Q36" s="6">
        <f t="shared" si="6"/>
        <v>-2548.3752089005661</v>
      </c>
      <c r="R36" s="6">
        <f t="shared" si="7"/>
        <v>-1100.7199521051584</v>
      </c>
      <c r="S36" s="6"/>
      <c r="T36" s="6">
        <f t="shared" si="8"/>
        <v>-1447.6552567954075</v>
      </c>
      <c r="AC36">
        <f t="shared" si="31"/>
        <v>29</v>
      </c>
      <c r="AD36" s="8">
        <f t="shared" si="21"/>
        <v>24276.308699284178</v>
      </c>
      <c r="AE36" s="6">
        <f t="shared" si="22"/>
        <v>-836.61317681267496</v>
      </c>
      <c r="AF36" s="6">
        <f t="shared" si="32"/>
        <v>-689.94381175449973</v>
      </c>
      <c r="AG36" s="6"/>
      <c r="AH36" s="6">
        <f t="shared" si="33"/>
        <v>-146.66936505817523</v>
      </c>
    </row>
    <row r="37" spans="2:34" x14ac:dyDescent="0.25">
      <c r="B37" s="8"/>
      <c r="C37" s="6"/>
      <c r="D37" s="6"/>
      <c r="E37" s="6"/>
      <c r="F37" s="6"/>
      <c r="G37" s="6"/>
      <c r="H37">
        <f t="shared" si="11"/>
        <v>30</v>
      </c>
      <c r="I37" s="8">
        <f t="shared" si="12"/>
        <v>38124.660600338095</v>
      </c>
      <c r="J37" s="6">
        <f t="shared" si="3"/>
        <v>-1352.5991681625476</v>
      </c>
      <c r="K37" s="6">
        <f t="shared" si="4"/>
        <v>-912.32603690902556</v>
      </c>
      <c r="L37" s="6">
        <f t="shared" si="34"/>
        <v>-990.97</v>
      </c>
      <c r="M37" s="6">
        <f t="shared" si="5"/>
        <v>-440.27313125352185</v>
      </c>
      <c r="N37" s="6"/>
      <c r="O37">
        <f t="shared" si="13"/>
        <v>30</v>
      </c>
      <c r="P37" s="8">
        <f t="shared" si="14"/>
        <v>156825.30806193926</v>
      </c>
      <c r="Q37" s="6">
        <f t="shared" si="6"/>
        <v>-2548.3752089005661</v>
      </c>
      <c r="R37" s="6">
        <f t="shared" si="7"/>
        <v>-1110.8098849994558</v>
      </c>
      <c r="S37" s="6"/>
      <c r="T37" s="6">
        <f t="shared" si="8"/>
        <v>-1437.5653239011101</v>
      </c>
      <c r="AC37">
        <f t="shared" si="31"/>
        <v>30</v>
      </c>
      <c r="AD37" s="8">
        <f t="shared" si="21"/>
        <v>23586.364887529679</v>
      </c>
      <c r="AE37" s="6">
        <f t="shared" si="22"/>
        <v>-836.61317681267496</v>
      </c>
      <c r="AF37" s="6">
        <f t="shared" si="32"/>
        <v>-694.11222228384986</v>
      </c>
      <c r="AG37" s="6"/>
      <c r="AH37" s="6">
        <f t="shared" si="33"/>
        <v>-142.5009545288251</v>
      </c>
    </row>
    <row r="38" spans="2:34" x14ac:dyDescent="0.25">
      <c r="B38" s="8"/>
      <c r="C38" s="6"/>
      <c r="D38" s="6"/>
      <c r="E38" s="6"/>
      <c r="F38" s="6"/>
      <c r="G38" s="6"/>
      <c r="H38">
        <f t="shared" si="11"/>
        <v>31</v>
      </c>
      <c r="I38" s="8">
        <f t="shared" si="12"/>
        <v>36221.364563429066</v>
      </c>
      <c r="J38" s="6">
        <f t="shared" si="3"/>
        <v>-1352.5991681625476</v>
      </c>
      <c r="K38" s="6">
        <f t="shared" si="4"/>
        <v>-921.82943312682812</v>
      </c>
      <c r="L38" s="6">
        <f t="shared" si="34"/>
        <v>-990.97</v>
      </c>
      <c r="M38" s="6">
        <f t="shared" si="5"/>
        <v>-430.76973503571958</v>
      </c>
      <c r="N38" s="6"/>
      <c r="O38">
        <f t="shared" si="13"/>
        <v>31</v>
      </c>
      <c r="P38" s="8">
        <f t="shared" si="14"/>
        <v>155714.49817693981</v>
      </c>
      <c r="Q38" s="6">
        <f t="shared" si="6"/>
        <v>-2548.3752089005661</v>
      </c>
      <c r="R38" s="6">
        <f t="shared" si="7"/>
        <v>-1120.9923089452841</v>
      </c>
      <c r="S38" s="6"/>
      <c r="T38" s="6">
        <f t="shared" si="8"/>
        <v>-1427.3828999552818</v>
      </c>
      <c r="AC38">
        <f t="shared" si="31"/>
        <v>31</v>
      </c>
      <c r="AD38" s="8">
        <f t="shared" si="21"/>
        <v>22892.252665245829</v>
      </c>
      <c r="AE38" s="6">
        <f t="shared" si="22"/>
        <v>-836.61317681267496</v>
      </c>
      <c r="AF38" s="6">
        <f t="shared" si="32"/>
        <v>-698.30581696014804</v>
      </c>
      <c r="AG38" s="6"/>
      <c r="AH38" s="6">
        <f t="shared" si="33"/>
        <v>-138.30735985252687</v>
      </c>
    </row>
    <row r="39" spans="2:34" x14ac:dyDescent="0.25">
      <c r="B39" s="8"/>
      <c r="C39" s="6"/>
      <c r="D39" s="6"/>
      <c r="E39" s="6"/>
      <c r="F39" s="6"/>
      <c r="G39" s="6"/>
      <c r="H39">
        <f t="shared" si="11"/>
        <v>32</v>
      </c>
      <c r="I39" s="8">
        <f t="shared" si="12"/>
        <v>34308.565130302239</v>
      </c>
      <c r="J39" s="6">
        <f t="shared" si="3"/>
        <v>-1352.5991681625476</v>
      </c>
      <c r="K39" s="6">
        <f t="shared" si="4"/>
        <v>-931.4318230552326</v>
      </c>
      <c r="L39" s="6">
        <f t="shared" si="34"/>
        <v>-990.97</v>
      </c>
      <c r="M39" s="6">
        <f t="shared" si="5"/>
        <v>-421.16734510731504</v>
      </c>
      <c r="N39" s="6"/>
      <c r="O39">
        <f t="shared" si="13"/>
        <v>32</v>
      </c>
      <c r="P39" s="8">
        <f t="shared" si="14"/>
        <v>154593.50586799454</v>
      </c>
      <c r="Q39" s="6">
        <f t="shared" si="6"/>
        <v>-2548.3752089005661</v>
      </c>
      <c r="R39" s="6">
        <f t="shared" si="7"/>
        <v>-1131.2680717772826</v>
      </c>
      <c r="S39" s="6"/>
      <c r="T39" s="6">
        <f t="shared" si="8"/>
        <v>-1417.1071371232833</v>
      </c>
      <c r="AC39">
        <f t="shared" si="31"/>
        <v>32</v>
      </c>
      <c r="AD39" s="8">
        <f t="shared" si="21"/>
        <v>22193.946848285683</v>
      </c>
      <c r="AE39" s="6">
        <f t="shared" si="22"/>
        <v>-836.61317681267496</v>
      </c>
      <c r="AF39" s="6">
        <f t="shared" si="32"/>
        <v>-702.52474793761564</v>
      </c>
      <c r="AG39" s="6"/>
      <c r="AH39" s="6">
        <f t="shared" si="33"/>
        <v>-134.08842887505929</v>
      </c>
    </row>
    <row r="40" spans="2:34" x14ac:dyDescent="0.25">
      <c r="B40" s="8"/>
      <c r="C40" s="6"/>
      <c r="D40" s="6"/>
      <c r="E40" s="6"/>
      <c r="F40" s="6"/>
      <c r="G40" s="6"/>
      <c r="H40">
        <f t="shared" si="11"/>
        <v>33</v>
      </c>
      <c r="I40" s="8">
        <f t="shared" si="12"/>
        <v>32386.163307247007</v>
      </c>
      <c r="J40" s="6">
        <f t="shared" si="3"/>
        <v>-1352.5991681625476</v>
      </c>
      <c r="K40" s="6">
        <f t="shared" si="4"/>
        <v>-941.13423787872455</v>
      </c>
      <c r="L40" s="6">
        <f t="shared" si="34"/>
        <v>-990.97</v>
      </c>
      <c r="M40" s="6">
        <f t="shared" si="5"/>
        <v>-411.46493028382304</v>
      </c>
      <c r="N40" s="6"/>
      <c r="O40">
        <f t="shared" si="13"/>
        <v>33</v>
      </c>
      <c r="P40" s="8">
        <f t="shared" si="14"/>
        <v>153462.23779621726</v>
      </c>
      <c r="Q40" s="6">
        <f t="shared" ref="Q40:Q71" si="35">PMT(P$4/12,P$3,P$2)</f>
        <v>-2548.3752089005661</v>
      </c>
      <c r="R40" s="6">
        <f t="shared" ref="R40:R71" si="36">PPMT(P$4/12,O40,P$3,P$2)</f>
        <v>-1141.6380291019075</v>
      </c>
      <c r="S40" s="6"/>
      <c r="T40" s="6">
        <f t="shared" ref="T40:T71" si="37">IPMT(P$4/12,O40,P$3,P$2)</f>
        <v>-1406.7371797986582</v>
      </c>
      <c r="AC40">
        <f t="shared" si="31"/>
        <v>33</v>
      </c>
      <c r="AD40" s="8">
        <f t="shared" si="21"/>
        <v>21491.422100348067</v>
      </c>
      <c r="AE40" s="6">
        <f t="shared" si="22"/>
        <v>-836.61317681267496</v>
      </c>
      <c r="AF40" s="6">
        <f t="shared" si="32"/>
        <v>-706.76916828973879</v>
      </c>
      <c r="AG40" s="6"/>
      <c r="AH40" s="6">
        <f t="shared" si="33"/>
        <v>-129.84400852293621</v>
      </c>
    </row>
    <row r="41" spans="2:34" x14ac:dyDescent="0.25">
      <c r="B41" s="8"/>
      <c r="C41" s="6"/>
      <c r="D41" s="6"/>
      <c r="E41" s="6"/>
      <c r="F41" s="6"/>
      <c r="G41" s="6"/>
      <c r="H41">
        <f t="shared" si="11"/>
        <v>34</v>
      </c>
      <c r="I41" s="8">
        <f t="shared" si="12"/>
        <v>30454.059069368283</v>
      </c>
      <c r="J41" s="6">
        <f t="shared" si="3"/>
        <v>-1352.5991681625476</v>
      </c>
      <c r="K41" s="6">
        <f t="shared" si="4"/>
        <v>-950.93771952329462</v>
      </c>
      <c r="L41" s="6">
        <f t="shared" si="34"/>
        <v>-990.97</v>
      </c>
      <c r="M41" s="6">
        <f t="shared" si="5"/>
        <v>-401.66144863925302</v>
      </c>
      <c r="N41" s="6"/>
      <c r="O41">
        <f t="shared" si="13"/>
        <v>34</v>
      </c>
      <c r="P41" s="8">
        <f t="shared" si="14"/>
        <v>152320.59976711535</v>
      </c>
      <c r="Q41" s="6">
        <f t="shared" si="35"/>
        <v>-2548.3752089005661</v>
      </c>
      <c r="R41" s="6">
        <f t="shared" si="36"/>
        <v>-1152.1030443686752</v>
      </c>
      <c r="S41" s="6"/>
      <c r="T41" s="6">
        <f t="shared" si="37"/>
        <v>-1396.2721645318909</v>
      </c>
      <c r="AC41">
        <f t="shared" si="31"/>
        <v>34</v>
      </c>
      <c r="AD41" s="8">
        <f t="shared" si="21"/>
        <v>20784.652932058329</v>
      </c>
      <c r="AE41" s="6">
        <f t="shared" si="22"/>
        <v>-836.61317681267496</v>
      </c>
      <c r="AF41" s="6">
        <f t="shared" si="32"/>
        <v>-711.03923201482257</v>
      </c>
      <c r="AG41" s="6"/>
      <c r="AH41" s="6">
        <f t="shared" si="33"/>
        <v>-125.57394479785235</v>
      </c>
    </row>
    <row r="42" spans="2:34" x14ac:dyDescent="0.25">
      <c r="B42" s="6"/>
      <c r="C42" s="6"/>
      <c r="D42" s="6"/>
      <c r="E42" s="6"/>
      <c r="F42" s="6"/>
      <c r="G42" s="6"/>
      <c r="H42">
        <f t="shared" si="11"/>
        <v>35</v>
      </c>
      <c r="I42" s="8">
        <f t="shared" si="12"/>
        <v>28512.151349844986</v>
      </c>
      <c r="J42" s="6">
        <f t="shared" si="3"/>
        <v>-1352.5991681625476</v>
      </c>
      <c r="K42" s="6">
        <f t="shared" si="4"/>
        <v>-960.84332076832891</v>
      </c>
      <c r="L42" s="6">
        <f t="shared" si="34"/>
        <v>-990.97</v>
      </c>
      <c r="M42" s="6">
        <f t="shared" si="5"/>
        <v>-391.75584739421868</v>
      </c>
      <c r="N42" s="6"/>
      <c r="O42">
        <f t="shared" si="13"/>
        <v>35</v>
      </c>
      <c r="P42" s="8">
        <f t="shared" si="14"/>
        <v>151168.49672274667</v>
      </c>
      <c r="Q42" s="6">
        <f t="shared" si="35"/>
        <v>-2548.3752089005661</v>
      </c>
      <c r="R42" s="6">
        <f t="shared" si="36"/>
        <v>-1162.6639889420546</v>
      </c>
      <c r="S42" s="6"/>
      <c r="T42" s="6">
        <f t="shared" si="37"/>
        <v>-1385.7112199585115</v>
      </c>
      <c r="AC42">
        <f t="shared" si="31"/>
        <v>35</v>
      </c>
      <c r="AD42" s="8">
        <f t="shared" si="21"/>
        <v>20073.613700043505</v>
      </c>
      <c r="AE42" s="6">
        <f t="shared" si="22"/>
        <v>-836.61317681267496</v>
      </c>
      <c r="AF42" s="6">
        <f t="shared" si="32"/>
        <v>-715.33509404157883</v>
      </c>
      <c r="AG42" s="6"/>
      <c r="AH42" s="6">
        <f t="shared" si="33"/>
        <v>-121.27808277109615</v>
      </c>
    </row>
    <row r="43" spans="2:34" x14ac:dyDescent="0.25">
      <c r="B43" s="6"/>
      <c r="C43" s="6"/>
      <c r="D43" s="6"/>
      <c r="E43" s="6"/>
      <c r="F43" s="6"/>
      <c r="G43" s="6"/>
      <c r="H43">
        <f t="shared" si="11"/>
        <v>36</v>
      </c>
      <c r="I43" s="8">
        <f t="shared" si="12"/>
        <v>26560.338029076654</v>
      </c>
      <c r="J43" s="6">
        <f t="shared" si="3"/>
        <v>-1352.5991681625476</v>
      </c>
      <c r="K43" s="6">
        <f t="shared" si="4"/>
        <v>-970.85210535966564</v>
      </c>
      <c r="L43" s="6">
        <f t="shared" si="34"/>
        <v>-990.97</v>
      </c>
      <c r="M43" s="6">
        <f t="shared" si="5"/>
        <v>-381.74706280288194</v>
      </c>
      <c r="N43" s="6"/>
      <c r="O43">
        <f t="shared" si="13"/>
        <v>36</v>
      </c>
      <c r="P43" s="8">
        <f t="shared" si="14"/>
        <v>150005.83273380462</v>
      </c>
      <c r="Q43" s="6">
        <f t="shared" si="35"/>
        <v>-2548.3752089005661</v>
      </c>
      <c r="R43" s="6">
        <f t="shared" si="36"/>
        <v>-1173.3217421740235</v>
      </c>
      <c r="S43" s="6"/>
      <c r="T43" s="6">
        <f t="shared" si="37"/>
        <v>-1375.0534667265424</v>
      </c>
      <c r="AC43">
        <f t="shared" si="31"/>
        <v>36</v>
      </c>
      <c r="AD43" s="8">
        <f t="shared" si="21"/>
        <v>19358.278606001924</v>
      </c>
      <c r="AE43" s="6">
        <f t="shared" si="22"/>
        <v>-836.61317681267496</v>
      </c>
      <c r="AF43" s="6">
        <f t="shared" si="32"/>
        <v>-719.65691023474665</v>
      </c>
      <c r="AG43" s="6"/>
      <c r="AH43" s="6">
        <f t="shared" si="33"/>
        <v>-116.95626657792829</v>
      </c>
    </row>
    <row r="44" spans="2:34" x14ac:dyDescent="0.25">
      <c r="B44" s="6"/>
      <c r="C44" s="6"/>
      <c r="D44" s="6"/>
      <c r="E44" s="6"/>
      <c r="F44" s="6"/>
      <c r="G44" s="6"/>
      <c r="H44">
        <f t="shared" si="11"/>
        <v>37</v>
      </c>
      <c r="I44" s="8">
        <f t="shared" si="12"/>
        <v>24598.515923716986</v>
      </c>
      <c r="J44" s="6">
        <f t="shared" si="3"/>
        <v>-1352.5991681625476</v>
      </c>
      <c r="K44" s="6">
        <f t="shared" si="4"/>
        <v>-980.96514812382895</v>
      </c>
      <c r="L44" s="6">
        <f t="shared" si="34"/>
        <v>-990.97</v>
      </c>
      <c r="M44" s="6">
        <f t="shared" si="5"/>
        <v>-371.63402003871875</v>
      </c>
      <c r="N44" s="6"/>
      <c r="O44">
        <f t="shared" si="13"/>
        <v>37</v>
      </c>
      <c r="P44" s="8">
        <f t="shared" si="14"/>
        <v>148832.51099163061</v>
      </c>
      <c r="Q44" s="6">
        <f t="shared" si="35"/>
        <v>-2548.3752089005661</v>
      </c>
      <c r="R44" s="6">
        <f t="shared" si="36"/>
        <v>-1184.0771914772854</v>
      </c>
      <c r="S44" s="6"/>
      <c r="T44" s="6">
        <f t="shared" si="37"/>
        <v>-1364.2980174232805</v>
      </c>
      <c r="AC44">
        <f t="shared" si="31"/>
        <v>37</v>
      </c>
      <c r="AD44" s="8">
        <f t="shared" si="21"/>
        <v>18638.621695767179</v>
      </c>
      <c r="AE44" s="6">
        <f t="shared" si="22"/>
        <v>-836.61317681267496</v>
      </c>
      <c r="AF44" s="6">
        <f t="shared" si="32"/>
        <v>-724.00483740074833</v>
      </c>
      <c r="AG44" s="6"/>
      <c r="AH44" s="6">
        <f t="shared" si="33"/>
        <v>-112.60833941192671</v>
      </c>
    </row>
    <row r="45" spans="2:34" x14ac:dyDescent="0.25">
      <c r="B45" s="6"/>
      <c r="C45" s="6"/>
      <c r="D45" s="6"/>
      <c r="E45" s="6"/>
      <c r="F45" s="6"/>
      <c r="G45" s="6"/>
      <c r="H45">
        <f t="shared" si="11"/>
        <v>38</v>
      </c>
      <c r="I45" s="8">
        <f t="shared" si="12"/>
        <v>22626.580775593156</v>
      </c>
      <c r="J45" s="6">
        <f t="shared" si="3"/>
        <v>-1352.5991681625476</v>
      </c>
      <c r="K45" s="6">
        <f t="shared" si="4"/>
        <v>-991.18353508345194</v>
      </c>
      <c r="L45" s="6">
        <f t="shared" si="34"/>
        <v>-990.97</v>
      </c>
      <c r="M45" s="6">
        <f t="shared" si="5"/>
        <v>-361.41563307909553</v>
      </c>
      <c r="N45" s="6"/>
      <c r="O45">
        <f t="shared" si="13"/>
        <v>38</v>
      </c>
      <c r="P45" s="8">
        <f t="shared" si="14"/>
        <v>147648.43380015332</v>
      </c>
      <c r="Q45" s="6">
        <f t="shared" si="35"/>
        <v>-2548.3752089005661</v>
      </c>
      <c r="R45" s="6">
        <f t="shared" si="36"/>
        <v>-1194.9312323991603</v>
      </c>
      <c r="S45" s="6"/>
      <c r="T45" s="6">
        <f t="shared" si="37"/>
        <v>-1353.4439765014054</v>
      </c>
      <c r="AC45">
        <f t="shared" si="31"/>
        <v>38</v>
      </c>
      <c r="AD45" s="8">
        <f t="shared" si="21"/>
        <v>17914.616858366429</v>
      </c>
      <c r="AE45" s="6">
        <f t="shared" si="22"/>
        <v>-836.61317681267496</v>
      </c>
      <c r="AF45" s="6">
        <f t="shared" si="32"/>
        <v>-728.3790332933778</v>
      </c>
      <c r="AG45" s="6"/>
      <c r="AH45" s="6">
        <f t="shared" si="33"/>
        <v>-108.23414351929718</v>
      </c>
    </row>
    <row r="46" spans="2:34" x14ac:dyDescent="0.25">
      <c r="B46" s="6"/>
      <c r="C46" s="6"/>
      <c r="D46" s="6"/>
      <c r="E46" s="6"/>
      <c r="F46" s="6"/>
      <c r="G46" s="6"/>
      <c r="H46">
        <f t="shared" si="11"/>
        <v>39</v>
      </c>
      <c r="I46" s="8">
        <f t="shared" si="12"/>
        <v>20644.427240509704</v>
      </c>
      <c r="J46" s="6">
        <f t="shared" si="3"/>
        <v>-1352.5991681625476</v>
      </c>
      <c r="K46" s="6">
        <f t="shared" si="4"/>
        <v>-1001.5083635739048</v>
      </c>
      <c r="L46" s="6">
        <f t="shared" si="34"/>
        <v>-990.97</v>
      </c>
      <c r="M46" s="6">
        <f t="shared" si="5"/>
        <v>-351.09080458864292</v>
      </c>
      <c r="N46" s="6"/>
      <c r="O46">
        <f t="shared" si="13"/>
        <v>39</v>
      </c>
      <c r="P46" s="8">
        <f t="shared" si="14"/>
        <v>146453.50256775416</v>
      </c>
      <c r="Q46" s="6">
        <f t="shared" si="35"/>
        <v>-2548.3752089005661</v>
      </c>
      <c r="R46" s="6">
        <f t="shared" si="36"/>
        <v>-1205.8847686961528</v>
      </c>
      <c r="S46" s="6"/>
      <c r="T46" s="6">
        <f t="shared" si="37"/>
        <v>-1342.4904402044133</v>
      </c>
      <c r="AC46">
        <f t="shared" si="31"/>
        <v>39</v>
      </c>
      <c r="AD46" s="8">
        <f t="shared" si="21"/>
        <v>17186.237825073051</v>
      </c>
      <c r="AE46" s="6">
        <f t="shared" si="22"/>
        <v>-836.61317681267496</v>
      </c>
      <c r="AF46" s="6">
        <f t="shared" si="32"/>
        <v>-732.77965661952533</v>
      </c>
      <c r="AG46" s="6"/>
      <c r="AH46" s="6">
        <f t="shared" si="33"/>
        <v>-103.83352019314968</v>
      </c>
    </row>
    <row r="47" spans="2:34" x14ac:dyDescent="0.25">
      <c r="B47" s="6"/>
      <c r="C47" s="6"/>
      <c r="D47" s="6"/>
      <c r="E47" s="6"/>
      <c r="F47" s="6"/>
      <c r="G47" s="6"/>
      <c r="H47">
        <f t="shared" si="11"/>
        <v>40</v>
      </c>
      <c r="I47" s="8">
        <f t="shared" si="12"/>
        <v>18651.948876935796</v>
      </c>
      <c r="J47" s="6">
        <f t="shared" si="3"/>
        <v>-1352.5991681625476</v>
      </c>
      <c r="K47" s="6">
        <f t="shared" si="4"/>
        <v>-1011.9407423611329</v>
      </c>
      <c r="L47" s="6">
        <f t="shared" si="34"/>
        <v>-990.97</v>
      </c>
      <c r="M47" s="6">
        <f t="shared" si="5"/>
        <v>-340.65842580141475</v>
      </c>
      <c r="N47" s="6"/>
      <c r="O47">
        <f t="shared" si="13"/>
        <v>40</v>
      </c>
      <c r="P47" s="8">
        <f t="shared" si="14"/>
        <v>145247.617799058</v>
      </c>
      <c r="Q47" s="6">
        <f t="shared" si="35"/>
        <v>-2548.3752089005661</v>
      </c>
      <c r="R47" s="6">
        <f t="shared" si="36"/>
        <v>-1216.9387124092009</v>
      </c>
      <c r="S47" s="6"/>
      <c r="T47" s="6">
        <f t="shared" si="37"/>
        <v>-1331.4364964913648</v>
      </c>
      <c r="AC47">
        <f t="shared" si="31"/>
        <v>40</v>
      </c>
      <c r="AD47" s="8">
        <f t="shared" si="21"/>
        <v>16453.458168453526</v>
      </c>
      <c r="AE47" s="6">
        <f t="shared" si="22"/>
        <v>-836.61317681267496</v>
      </c>
      <c r="AF47" s="6">
        <f t="shared" si="32"/>
        <v>-737.20686704493494</v>
      </c>
      <c r="AG47" s="6"/>
      <c r="AH47" s="6">
        <f t="shared" si="33"/>
        <v>-99.406309767740055</v>
      </c>
    </row>
    <row r="48" spans="2:34" x14ac:dyDescent="0.25">
      <c r="B48" s="6"/>
      <c r="C48" s="6"/>
      <c r="D48" s="6"/>
      <c r="E48" s="6"/>
      <c r="F48" s="6"/>
      <c r="G48" s="6"/>
      <c r="H48">
        <f t="shared" si="11"/>
        <v>41</v>
      </c>
      <c r="I48" s="8">
        <f t="shared" si="12"/>
        <v>16649.038134574661</v>
      </c>
      <c r="J48" s="6">
        <f t="shared" si="3"/>
        <v>-1352.5991681625476</v>
      </c>
      <c r="K48" s="6">
        <f t="shared" si="4"/>
        <v>-1022.481791760728</v>
      </c>
      <c r="L48" s="6">
        <f t="shared" si="34"/>
        <v>-990.97</v>
      </c>
      <c r="M48" s="6">
        <f t="shared" si="5"/>
        <v>-330.11737640181957</v>
      </c>
      <c r="N48" s="6"/>
      <c r="O48">
        <f t="shared" si="13"/>
        <v>41</v>
      </c>
      <c r="P48" s="8">
        <f t="shared" si="14"/>
        <v>144030.6790866488</v>
      </c>
      <c r="Q48" s="6">
        <f t="shared" si="35"/>
        <v>-2548.3752089005661</v>
      </c>
      <c r="R48" s="6">
        <f t="shared" si="36"/>
        <v>-1228.0939839396183</v>
      </c>
      <c r="S48" s="6"/>
      <c r="T48" s="6">
        <f t="shared" si="37"/>
        <v>-1320.2812249609474</v>
      </c>
      <c r="AC48">
        <f>AC47+1</f>
        <v>41</v>
      </c>
      <c r="AD48" s="8">
        <f t="shared" si="21"/>
        <v>15716.251301408591</v>
      </c>
      <c r="AE48" s="6">
        <f>PMT(AD$4/12,AD$3,AD$2)</f>
        <v>-836.61317681267496</v>
      </c>
      <c r="AF48" s="6">
        <f>PPMT(AD$4/12,AC48,AD$3,AD$2)</f>
        <v>-741.66082519999816</v>
      </c>
      <c r="AG48" s="6"/>
      <c r="AH48" s="6">
        <f>IPMT(AD$4/12,AC48,AD$3,AD$2)</f>
        <v>-94.952351612676893</v>
      </c>
    </row>
    <row r="49" spans="2:34" x14ac:dyDescent="0.25">
      <c r="B49" s="6"/>
      <c r="C49" s="6"/>
      <c r="D49" s="6"/>
      <c r="E49" s="6"/>
      <c r="F49" s="6"/>
      <c r="G49" s="6"/>
      <c r="H49">
        <f t="shared" si="11"/>
        <v>42</v>
      </c>
      <c r="I49" s="8">
        <f t="shared" si="12"/>
        <v>14635.586342813933</v>
      </c>
      <c r="J49" s="6">
        <f t="shared" si="3"/>
        <v>-1352.5991681625476</v>
      </c>
      <c r="K49" s="6">
        <f t="shared" si="4"/>
        <v>-1033.1326437582356</v>
      </c>
      <c r="L49" s="6">
        <f t="shared" si="34"/>
        <v>-990.97</v>
      </c>
      <c r="M49" s="6">
        <f t="shared" si="5"/>
        <v>-319.46652440431205</v>
      </c>
      <c r="N49" s="6"/>
      <c r="O49">
        <f t="shared" si="13"/>
        <v>42</v>
      </c>
      <c r="P49" s="8">
        <f t="shared" si="14"/>
        <v>142802.58510270918</v>
      </c>
      <c r="Q49" s="6">
        <f t="shared" si="35"/>
        <v>-2548.3752089005661</v>
      </c>
      <c r="R49" s="6">
        <f t="shared" si="36"/>
        <v>-1239.3515121257317</v>
      </c>
      <c r="S49" s="6"/>
      <c r="T49" s="6">
        <f t="shared" si="37"/>
        <v>-1309.0236967748342</v>
      </c>
      <c r="AC49">
        <f t="shared" ref="AC49:AC59" si="38">AC48+1</f>
        <v>42</v>
      </c>
      <c r="AD49" s="8">
        <f t="shared" si="21"/>
        <v>14974.590476208592</v>
      </c>
      <c r="AE49" s="6">
        <f t="shared" si="22"/>
        <v>-836.61317681267496</v>
      </c>
      <c r="AF49" s="6">
        <f t="shared" ref="AF49:AF59" si="39">PPMT(AD$4/12,AC49,AD$3,AD$2)</f>
        <v>-746.14169268558146</v>
      </c>
      <c r="AG49" s="6"/>
      <c r="AH49" s="6">
        <f t="shared" ref="AH49:AH59" si="40">IPMT(AD$4/12,AC49,AD$3,AD$2)</f>
        <v>-90.471484127093575</v>
      </c>
    </row>
    <row r="50" spans="2:34" x14ac:dyDescent="0.25">
      <c r="B50" s="6"/>
      <c r="C50" s="6"/>
      <c r="D50" s="6"/>
      <c r="E50" s="6"/>
      <c r="F50" s="6"/>
      <c r="G50" s="6"/>
      <c r="H50">
        <f t="shared" si="11"/>
        <v>43</v>
      </c>
      <c r="I50" s="8">
        <f t="shared" si="12"/>
        <v>12611.483699055698</v>
      </c>
      <c r="J50" s="6">
        <f t="shared" si="3"/>
        <v>-1352.5991681625476</v>
      </c>
      <c r="K50" s="6">
        <f t="shared" si="4"/>
        <v>-1043.8944421307174</v>
      </c>
      <c r="L50" s="6">
        <f t="shared" si="34"/>
        <v>-990.97</v>
      </c>
      <c r="M50" s="6">
        <f t="shared" si="5"/>
        <v>-308.70472603183043</v>
      </c>
      <c r="N50" s="6"/>
      <c r="O50">
        <f t="shared" si="13"/>
        <v>43</v>
      </c>
      <c r="P50" s="8">
        <f t="shared" si="14"/>
        <v>141563.23359058346</v>
      </c>
      <c r="Q50" s="6">
        <f t="shared" si="35"/>
        <v>-2548.3752089005661</v>
      </c>
      <c r="R50" s="6">
        <f t="shared" si="36"/>
        <v>-1250.7122343202175</v>
      </c>
      <c r="S50" s="6"/>
      <c r="T50" s="6">
        <f t="shared" si="37"/>
        <v>-1297.6629745803486</v>
      </c>
      <c r="AC50">
        <f t="shared" si="38"/>
        <v>43</v>
      </c>
      <c r="AD50" s="8">
        <f t="shared" si="21"/>
        <v>14228.44878352301</v>
      </c>
      <c r="AE50" s="6">
        <f t="shared" si="22"/>
        <v>-836.61317681267496</v>
      </c>
      <c r="AF50" s="6">
        <f t="shared" si="39"/>
        <v>-750.64963207889014</v>
      </c>
      <c r="AG50" s="6"/>
      <c r="AH50" s="6">
        <f t="shared" si="40"/>
        <v>-85.963544733784843</v>
      </c>
    </row>
    <row r="51" spans="2:34" x14ac:dyDescent="0.25">
      <c r="B51" s="6"/>
      <c r="C51" s="6"/>
      <c r="D51" s="6"/>
      <c r="E51" s="6"/>
      <c r="F51" s="6"/>
      <c r="G51" s="6"/>
      <c r="H51">
        <f t="shared" si="11"/>
        <v>44</v>
      </c>
      <c r="I51" s="8">
        <f t="shared" si="12"/>
        <v>10576.619256924982</v>
      </c>
      <c r="J51" s="6">
        <f t="shared" si="3"/>
        <v>-1352.5991681625476</v>
      </c>
      <c r="K51" s="6">
        <f t="shared" si="4"/>
        <v>-1054.7683425695789</v>
      </c>
      <c r="L51" s="6">
        <f t="shared" si="34"/>
        <v>-990.97</v>
      </c>
      <c r="M51" s="6">
        <f t="shared" si="5"/>
        <v>-297.83082559296872</v>
      </c>
      <c r="N51" s="6"/>
      <c r="O51">
        <f t="shared" si="13"/>
        <v>44</v>
      </c>
      <c r="P51" s="8">
        <f t="shared" si="14"/>
        <v>140312.52135626326</v>
      </c>
      <c r="Q51" s="6">
        <f t="shared" si="35"/>
        <v>-2548.3752089005661</v>
      </c>
      <c r="R51" s="6">
        <f t="shared" si="36"/>
        <v>-1262.177096468153</v>
      </c>
      <c r="S51" s="6"/>
      <c r="T51" s="6">
        <f t="shared" si="37"/>
        <v>-1286.1981124324132</v>
      </c>
      <c r="AC51">
        <f t="shared" si="38"/>
        <v>44</v>
      </c>
      <c r="AD51" s="8">
        <f t="shared" si="21"/>
        <v>13477.79915144412</v>
      </c>
      <c r="AE51" s="6">
        <f t="shared" si="22"/>
        <v>-836.61317681267496</v>
      </c>
      <c r="AF51" s="6">
        <f t="shared" si="39"/>
        <v>-755.18480693936681</v>
      </c>
      <c r="AG51" s="6"/>
      <c r="AH51" s="6">
        <f t="shared" si="40"/>
        <v>-81.428369873308199</v>
      </c>
    </row>
    <row r="52" spans="2:34" x14ac:dyDescent="0.25">
      <c r="B52" s="6"/>
      <c r="C52" s="6"/>
      <c r="D52" s="6"/>
      <c r="E52" s="6"/>
      <c r="F52" s="6"/>
      <c r="G52" s="6"/>
      <c r="H52">
        <f t="shared" si="11"/>
        <v>45</v>
      </c>
      <c r="I52" s="8">
        <f t="shared" si="12"/>
        <v>8530.8809143554026</v>
      </c>
      <c r="J52" s="6">
        <f t="shared" si="3"/>
        <v>-1352.5991681625476</v>
      </c>
      <c r="K52" s="6">
        <f t="shared" si="4"/>
        <v>-1065.7555128046786</v>
      </c>
      <c r="L52" s="6">
        <f t="shared" si="34"/>
        <v>-990.97</v>
      </c>
      <c r="M52" s="6">
        <f t="shared" si="5"/>
        <v>-286.84365535786895</v>
      </c>
      <c r="N52" s="6"/>
      <c r="O52">
        <f t="shared" si="13"/>
        <v>45</v>
      </c>
      <c r="P52" s="8">
        <f t="shared" si="14"/>
        <v>139050.34425979509</v>
      </c>
      <c r="Q52" s="6">
        <f t="shared" si="35"/>
        <v>-2548.3752089005661</v>
      </c>
      <c r="R52" s="6">
        <f t="shared" si="36"/>
        <v>-1273.7470531857775</v>
      </c>
      <c r="S52" s="6"/>
      <c r="T52" s="6">
        <f t="shared" si="37"/>
        <v>-1274.6281557147884</v>
      </c>
      <c r="AC52">
        <f t="shared" si="38"/>
        <v>45</v>
      </c>
      <c r="AD52" s="8">
        <f t="shared" si="21"/>
        <v>12722.614344504753</v>
      </c>
      <c r="AE52" s="6">
        <f t="shared" si="22"/>
        <v>-836.61317681267496</v>
      </c>
      <c r="AF52" s="6">
        <f t="shared" si="39"/>
        <v>-759.74738181462533</v>
      </c>
      <c r="AG52" s="6"/>
      <c r="AH52" s="6">
        <f t="shared" si="40"/>
        <v>-76.865794998049552</v>
      </c>
    </row>
    <row r="53" spans="2:34" x14ac:dyDescent="0.25">
      <c r="B53" s="6"/>
      <c r="C53" s="6"/>
      <c r="D53" s="6"/>
      <c r="E53" s="6"/>
      <c r="F53" s="6"/>
      <c r="G53" s="6"/>
      <c r="H53">
        <f t="shared" si="11"/>
        <v>46</v>
      </c>
      <c r="I53" s="8">
        <f t="shared" si="12"/>
        <v>6474.1554015507236</v>
      </c>
      <c r="J53" s="6">
        <f t="shared" si="3"/>
        <v>-1352.5991681625476</v>
      </c>
      <c r="K53" s="6">
        <f t="shared" si="4"/>
        <v>-1076.8571327297273</v>
      </c>
      <c r="L53" s="6">
        <f t="shared" si="34"/>
        <v>-990.97</v>
      </c>
      <c r="M53" s="6">
        <f t="shared" si="5"/>
        <v>-275.74203543282022</v>
      </c>
      <c r="N53" s="6"/>
      <c r="O53">
        <f t="shared" si="13"/>
        <v>46</v>
      </c>
      <c r="P53" s="8">
        <f t="shared" si="14"/>
        <v>137776.59720660932</v>
      </c>
      <c r="Q53" s="6">
        <f t="shared" si="35"/>
        <v>-2548.3752089005661</v>
      </c>
      <c r="R53" s="6">
        <f t="shared" si="36"/>
        <v>-1285.4230678399804</v>
      </c>
      <c r="S53" s="6"/>
      <c r="T53" s="6">
        <f t="shared" si="37"/>
        <v>-1262.9521410605855</v>
      </c>
      <c r="AC53">
        <f t="shared" si="38"/>
        <v>46</v>
      </c>
      <c r="AD53" s="8">
        <f t="shared" si="21"/>
        <v>11962.866962690128</v>
      </c>
      <c r="AE53" s="6">
        <f t="shared" si="22"/>
        <v>-836.61317681267496</v>
      </c>
      <c r="AF53" s="6">
        <f t="shared" si="39"/>
        <v>-764.33752224642217</v>
      </c>
      <c r="AG53" s="6"/>
      <c r="AH53" s="6">
        <f t="shared" si="40"/>
        <v>-72.27565456625284</v>
      </c>
    </row>
    <row r="54" spans="2:34" x14ac:dyDescent="0.25">
      <c r="B54" s="6"/>
      <c r="C54" s="6"/>
      <c r="D54" s="6"/>
      <c r="E54" s="6"/>
      <c r="F54" s="6"/>
      <c r="G54" s="6"/>
      <c r="H54">
        <f t="shared" si="11"/>
        <v>47</v>
      </c>
      <c r="I54" s="8">
        <f t="shared" si="12"/>
        <v>4406.3282688209956</v>
      </c>
      <c r="J54" s="6">
        <f t="shared" si="3"/>
        <v>-1352.5991681625476</v>
      </c>
      <c r="K54" s="6">
        <f t="shared" si="4"/>
        <v>-1088.0743945289953</v>
      </c>
      <c r="L54" s="6">
        <f t="shared" si="34"/>
        <v>-990.97</v>
      </c>
      <c r="M54" s="6">
        <f t="shared" si="5"/>
        <v>-264.52477363355223</v>
      </c>
      <c r="N54" s="6"/>
      <c r="O54">
        <f t="shared" si="13"/>
        <v>47</v>
      </c>
      <c r="P54" s="8">
        <f t="shared" si="14"/>
        <v>136491.17413876933</v>
      </c>
      <c r="Q54" s="6">
        <f t="shared" si="35"/>
        <v>-2548.3752089005661</v>
      </c>
      <c r="R54" s="6">
        <f t="shared" si="36"/>
        <v>-1297.2061126285137</v>
      </c>
      <c r="S54" s="6"/>
      <c r="T54" s="6">
        <f t="shared" si="37"/>
        <v>-1251.169096272052</v>
      </c>
      <c r="AC54">
        <f t="shared" si="38"/>
        <v>47</v>
      </c>
      <c r="AD54" s="8">
        <f t="shared" si="21"/>
        <v>11198.529440443706</v>
      </c>
      <c r="AE54" s="6">
        <f t="shared" si="22"/>
        <v>-836.61317681267496</v>
      </c>
      <c r="AF54" s="6">
        <f t="shared" si="39"/>
        <v>-768.95539477666091</v>
      </c>
      <c r="AG54" s="6"/>
      <c r="AH54" s="6">
        <f t="shared" si="40"/>
        <v>-67.657782036014041</v>
      </c>
    </row>
    <row r="55" spans="2:34" x14ac:dyDescent="0.25">
      <c r="B55" s="6"/>
      <c r="C55" s="6"/>
      <c r="D55" s="6"/>
      <c r="E55" s="6"/>
      <c r="F55" s="6"/>
      <c r="G55" s="6"/>
      <c r="H55">
        <f t="shared" si="11"/>
        <v>48</v>
      </c>
      <c r="I55" s="8">
        <f t="shared" si="12"/>
        <v>2327.2838742920003</v>
      </c>
      <c r="J55" s="6">
        <f t="shared" si="3"/>
        <v>-1352.5991681625476</v>
      </c>
      <c r="K55" s="6">
        <f t="shared" si="4"/>
        <v>-1099.4085028053391</v>
      </c>
      <c r="L55" s="6">
        <f t="shared" si="34"/>
        <v>-990.97</v>
      </c>
      <c r="M55" s="6">
        <f t="shared" si="5"/>
        <v>-253.1906653572085</v>
      </c>
      <c r="N55" s="6"/>
      <c r="O55">
        <f t="shared" si="13"/>
        <v>48</v>
      </c>
      <c r="P55" s="8">
        <f t="shared" si="14"/>
        <v>135193.96802614082</v>
      </c>
      <c r="Q55" s="6">
        <f t="shared" si="35"/>
        <v>-2548.3752089005661</v>
      </c>
      <c r="R55" s="6">
        <f t="shared" si="36"/>
        <v>-1309.0971686609416</v>
      </c>
      <c r="S55" s="6"/>
      <c r="T55" s="6">
        <f t="shared" si="37"/>
        <v>-1239.2780402396243</v>
      </c>
      <c r="AC55">
        <f t="shared" si="38"/>
        <v>48</v>
      </c>
      <c r="AD55" s="8">
        <f t="shared" si="21"/>
        <v>10429.574045667045</v>
      </c>
      <c r="AE55" s="6">
        <f t="shared" si="22"/>
        <v>-836.61317681267496</v>
      </c>
      <c r="AF55" s="6">
        <f t="shared" si="39"/>
        <v>-773.60116695343663</v>
      </c>
      <c r="AG55" s="6"/>
      <c r="AH55" s="6">
        <f t="shared" si="40"/>
        <v>-63.012009859238397</v>
      </c>
    </row>
    <row r="56" spans="2:34" x14ac:dyDescent="0.25">
      <c r="B56" s="6"/>
      <c r="C56" s="6"/>
      <c r="D56" s="6"/>
      <c r="E56" s="6"/>
      <c r="F56" s="6"/>
      <c r="G56" s="6"/>
      <c r="H56">
        <f t="shared" si="11"/>
        <v>49</v>
      </c>
      <c r="I56" s="8">
        <f t="shared" si="12"/>
        <v>236.90537148666112</v>
      </c>
      <c r="J56" s="6">
        <v>-236.91</v>
      </c>
      <c r="K56" s="6">
        <v>-236.91</v>
      </c>
      <c r="L56" s="6"/>
      <c r="M56" s="6">
        <v>-236.91</v>
      </c>
      <c r="N56" s="6"/>
      <c r="O56">
        <f t="shared" si="13"/>
        <v>49</v>
      </c>
      <c r="P56" s="8">
        <f t="shared" si="14"/>
        <v>133884.87085747987</v>
      </c>
      <c r="Q56" s="6">
        <f t="shared" si="35"/>
        <v>-2548.3752089005661</v>
      </c>
      <c r="R56" s="6">
        <f t="shared" si="36"/>
        <v>-1321.0972260403335</v>
      </c>
      <c r="S56" s="6">
        <f>-250-740.97-1589.51</f>
        <v>-2580.48</v>
      </c>
      <c r="T56" s="6">
        <f t="shared" si="37"/>
        <v>-1227.2779828602324</v>
      </c>
      <c r="AC56">
        <f t="shared" si="38"/>
        <v>49</v>
      </c>
      <c r="AD56" s="8">
        <f t="shared" si="21"/>
        <v>9655.9728787136082</v>
      </c>
      <c r="AE56" s="6">
        <f t="shared" si="22"/>
        <v>-836.61317681267496</v>
      </c>
      <c r="AF56" s="6">
        <f t="shared" si="39"/>
        <v>-778.27500733711372</v>
      </c>
      <c r="AG56" s="6"/>
      <c r="AH56" s="6">
        <f t="shared" si="40"/>
        <v>-58.338169475561379</v>
      </c>
    </row>
    <row r="57" spans="2:34" x14ac:dyDescent="0.25">
      <c r="B57" s="6"/>
      <c r="C57" s="6"/>
      <c r="D57" s="6"/>
      <c r="E57" s="6"/>
      <c r="F57" s="6"/>
      <c r="G57" s="6"/>
      <c r="I57" s="8"/>
      <c r="J57" s="6"/>
      <c r="K57" s="6"/>
      <c r="L57" s="6"/>
      <c r="M57" s="6"/>
      <c r="N57" s="6"/>
      <c r="O57">
        <f t="shared" si="13"/>
        <v>50</v>
      </c>
      <c r="P57" s="8">
        <f t="shared" si="14"/>
        <v>129983.29363143955</v>
      </c>
      <c r="Q57" s="6">
        <f t="shared" si="35"/>
        <v>-2548.3752089005661</v>
      </c>
      <c r="R57" s="6">
        <f t="shared" si="36"/>
        <v>-1333.2072839457035</v>
      </c>
      <c r="S57" s="6">
        <f t="shared" ref="S57:S87" si="41">-250-740.97-1589.51</f>
        <v>-2580.48</v>
      </c>
      <c r="T57" s="6">
        <f t="shared" si="37"/>
        <v>-1215.1679249548624</v>
      </c>
      <c r="AC57">
        <f t="shared" si="38"/>
        <v>50</v>
      </c>
      <c r="AD57" s="8">
        <f t="shared" si="21"/>
        <v>8877.6978713764947</v>
      </c>
      <c r="AE57" s="6">
        <f t="shared" si="22"/>
        <v>-836.61317681267496</v>
      </c>
      <c r="AF57" s="6">
        <f t="shared" si="39"/>
        <v>-782.97708550644199</v>
      </c>
      <c r="AG57" s="6"/>
      <c r="AH57" s="6">
        <f t="shared" si="40"/>
        <v>-53.636091306232977</v>
      </c>
    </row>
    <row r="58" spans="2:34" x14ac:dyDescent="0.25">
      <c r="B58" s="6"/>
      <c r="C58" s="6"/>
      <c r="D58" s="6"/>
      <c r="E58" s="6"/>
      <c r="F58" s="6"/>
      <c r="G58" s="6"/>
      <c r="I58" s="8"/>
      <c r="J58" s="6"/>
      <c r="K58" s="6"/>
      <c r="L58" s="6"/>
      <c r="M58" s="6"/>
      <c r="N58" s="6"/>
      <c r="O58">
        <f t="shared" si="13"/>
        <v>51</v>
      </c>
      <c r="P58" s="8">
        <f t="shared" si="14"/>
        <v>126069.60634749384</v>
      </c>
      <c r="Q58" s="6">
        <f t="shared" si="35"/>
        <v>-2548.3752089005661</v>
      </c>
      <c r="R58" s="6">
        <f t="shared" si="36"/>
        <v>-1345.4283507152056</v>
      </c>
      <c r="S58" s="6">
        <f t="shared" si="41"/>
        <v>-2580.48</v>
      </c>
      <c r="T58" s="6">
        <f t="shared" si="37"/>
        <v>-1202.9468581853603</v>
      </c>
      <c r="AC58">
        <f t="shared" si="38"/>
        <v>51</v>
      </c>
      <c r="AD58" s="8">
        <f t="shared" si="21"/>
        <v>8094.7207858700531</v>
      </c>
      <c r="AE58" s="6">
        <f t="shared" si="22"/>
        <v>-836.61317681267496</v>
      </c>
      <c r="AF58" s="6">
        <f t="shared" si="39"/>
        <v>-787.70757206471001</v>
      </c>
      <c r="AG58" s="6"/>
      <c r="AH58" s="6">
        <f t="shared" si="40"/>
        <v>-48.905604747964894</v>
      </c>
    </row>
    <row r="59" spans="2:34" x14ac:dyDescent="0.25">
      <c r="B59" s="6"/>
      <c r="C59" s="6"/>
      <c r="D59" s="6"/>
      <c r="E59" s="6"/>
      <c r="F59" s="6"/>
      <c r="G59" s="6"/>
      <c r="I59" s="8"/>
      <c r="J59" s="6"/>
      <c r="K59" s="6"/>
      <c r="L59" s="6"/>
      <c r="M59" s="6"/>
      <c r="N59" s="6"/>
      <c r="O59">
        <f t="shared" si="13"/>
        <v>52</v>
      </c>
      <c r="P59" s="8">
        <f t="shared" si="14"/>
        <v>122143.69799677865</v>
      </c>
      <c r="Q59" s="6">
        <f t="shared" si="35"/>
        <v>-2548.3752089005661</v>
      </c>
      <c r="R59" s="6">
        <f t="shared" si="36"/>
        <v>-1357.7614439300953</v>
      </c>
      <c r="S59" s="6">
        <f t="shared" si="41"/>
        <v>-2580.48</v>
      </c>
      <c r="T59" s="6">
        <f t="shared" si="37"/>
        <v>-1190.6137649704708</v>
      </c>
      <c r="AC59">
        <f t="shared" si="38"/>
        <v>52</v>
      </c>
      <c r="AD59" s="8">
        <f t="shared" si="21"/>
        <v>7307.0132138053432</v>
      </c>
      <c r="AE59" s="6">
        <f t="shared" si="22"/>
        <v>-836.61317681267496</v>
      </c>
      <c r="AF59" s="6">
        <f t="shared" si="39"/>
        <v>-792.46663864593449</v>
      </c>
      <c r="AG59" s="6"/>
      <c r="AH59" s="6">
        <f t="shared" si="40"/>
        <v>-44.146538166740605</v>
      </c>
    </row>
    <row r="60" spans="2:34" x14ac:dyDescent="0.25">
      <c r="B60" s="6"/>
      <c r="C60" s="6"/>
      <c r="D60" s="6"/>
      <c r="E60" s="6"/>
      <c r="F60" s="6"/>
      <c r="G60" s="6"/>
      <c r="I60" s="8"/>
      <c r="J60" s="6"/>
      <c r="K60" s="6"/>
      <c r="L60" s="6"/>
      <c r="M60" s="6"/>
      <c r="N60" s="6"/>
      <c r="O60">
        <f t="shared" si="13"/>
        <v>53</v>
      </c>
      <c r="P60" s="8">
        <f t="shared" si="14"/>
        <v>118205.45655284855</v>
      </c>
      <c r="Q60" s="6">
        <f t="shared" si="35"/>
        <v>-2548.3752089005661</v>
      </c>
      <c r="R60" s="6">
        <f t="shared" si="36"/>
        <v>-1370.2075904994545</v>
      </c>
      <c r="S60" s="6">
        <f t="shared" si="41"/>
        <v>-2580.48</v>
      </c>
      <c r="T60" s="6">
        <f t="shared" si="37"/>
        <v>-1178.1676184011114</v>
      </c>
      <c r="AC60">
        <f>AC59+1</f>
        <v>53</v>
      </c>
      <c r="AD60" s="8">
        <f t="shared" si="21"/>
        <v>6514.5465751594083</v>
      </c>
      <c r="AE60" s="6">
        <f>PMT(AD$4/12,AD$3,AD$2)</f>
        <v>-836.61317681267496</v>
      </c>
      <c r="AF60" s="6">
        <f>PPMT(AD$4/12,AC60,AD$3,AD$2)</f>
        <v>-797.2544579210869</v>
      </c>
      <c r="AG60" s="6"/>
      <c r="AH60" s="6">
        <f>IPMT(AD$4/12,AC60,AD$3,AD$2)</f>
        <v>-39.358718891588083</v>
      </c>
    </row>
    <row r="61" spans="2:34" x14ac:dyDescent="0.25">
      <c r="B61" s="6"/>
      <c r="C61" s="6"/>
      <c r="D61" s="6"/>
      <c r="E61" s="6"/>
      <c r="F61" s="6"/>
      <c r="G61" s="6"/>
      <c r="I61" s="8"/>
      <c r="J61" s="6"/>
      <c r="K61" s="6"/>
      <c r="L61" s="6"/>
      <c r="M61" s="6"/>
      <c r="N61" s="6"/>
      <c r="O61">
        <f t="shared" si="13"/>
        <v>54</v>
      </c>
      <c r="P61" s="8">
        <f t="shared" si="14"/>
        <v>114254.7689623491</v>
      </c>
      <c r="Q61" s="6">
        <f t="shared" si="35"/>
        <v>-2548.3752089005661</v>
      </c>
      <c r="R61" s="6">
        <f t="shared" si="36"/>
        <v>-1382.7678267456993</v>
      </c>
      <c r="S61" s="6">
        <f t="shared" si="41"/>
        <v>-2580.48</v>
      </c>
      <c r="T61" s="6">
        <f t="shared" si="37"/>
        <v>-1165.6073821548669</v>
      </c>
      <c r="AC61">
        <f t="shared" ref="AC61:AC67" si="42">AC60+1</f>
        <v>54</v>
      </c>
      <c r="AD61" s="8">
        <f t="shared" si="21"/>
        <v>5717.2921172383212</v>
      </c>
      <c r="AE61" s="6">
        <f t="shared" si="22"/>
        <v>-836.61317681267496</v>
      </c>
      <c r="AF61" s="6">
        <f t="shared" ref="AF61:AF67" si="43">PPMT(AD$4/12,AC61,AD$3,AD$2)</f>
        <v>-802.07120360435999</v>
      </c>
      <c r="AG61" s="6"/>
      <c r="AH61" s="6">
        <f t="shared" ref="AH61:AH67" si="44">IPMT(AD$4/12,AC61,AD$3,AD$2)</f>
        <v>-34.54197320831485</v>
      </c>
    </row>
    <row r="62" spans="2:34" x14ac:dyDescent="0.25">
      <c r="B62" s="6"/>
      <c r="C62" s="6"/>
      <c r="D62" s="6"/>
      <c r="E62" s="6"/>
      <c r="F62" s="6"/>
      <c r="G62" s="6"/>
      <c r="I62" s="8"/>
      <c r="J62" s="6"/>
      <c r="K62" s="6"/>
      <c r="L62" s="6"/>
      <c r="M62" s="6"/>
      <c r="N62" s="6"/>
      <c r="O62">
        <f t="shared" si="13"/>
        <v>55</v>
      </c>
      <c r="P62" s="8">
        <f t="shared" si="14"/>
        <v>110291.52113560341</v>
      </c>
      <c r="Q62" s="6">
        <f t="shared" si="35"/>
        <v>-2548.3752089005661</v>
      </c>
      <c r="R62" s="6">
        <f t="shared" si="36"/>
        <v>-1395.4431984908681</v>
      </c>
      <c r="S62" s="6">
        <f t="shared" si="41"/>
        <v>-2580.48</v>
      </c>
      <c r="T62" s="6">
        <f t="shared" si="37"/>
        <v>-1152.9320104096976</v>
      </c>
      <c r="AC62">
        <f t="shared" si="42"/>
        <v>55</v>
      </c>
      <c r="AD62" s="8">
        <f t="shared" si="21"/>
        <v>4915.2209136339616</v>
      </c>
      <c r="AE62" s="6">
        <f t="shared" si="22"/>
        <v>-836.61317681267496</v>
      </c>
      <c r="AF62" s="6">
        <f t="shared" si="43"/>
        <v>-806.91705045946981</v>
      </c>
      <c r="AG62" s="6"/>
      <c r="AH62" s="6">
        <f t="shared" si="44"/>
        <v>-29.696126353205177</v>
      </c>
    </row>
    <row r="63" spans="2:34" x14ac:dyDescent="0.25">
      <c r="B63" s="6"/>
      <c r="C63" s="6"/>
      <c r="D63" s="6"/>
      <c r="E63" s="6"/>
      <c r="F63" s="6"/>
      <c r="G63" s="6"/>
      <c r="I63" s="8"/>
      <c r="J63" s="6"/>
      <c r="K63" s="6"/>
      <c r="L63" s="6"/>
      <c r="M63" s="6"/>
      <c r="N63" s="6"/>
      <c r="O63">
        <f t="shared" si="13"/>
        <v>56</v>
      </c>
      <c r="P63" s="8">
        <f t="shared" si="14"/>
        <v>106315.59793711254</v>
      </c>
      <c r="Q63" s="6">
        <f t="shared" si="35"/>
        <v>-2548.3752089005661</v>
      </c>
      <c r="R63" s="6">
        <f t="shared" si="36"/>
        <v>-1408.2347611437012</v>
      </c>
      <c r="S63" s="6">
        <f t="shared" si="41"/>
        <v>-2580.48</v>
      </c>
      <c r="T63" s="6">
        <f t="shared" si="37"/>
        <v>-1140.1404477568649</v>
      </c>
      <c r="AC63">
        <f t="shared" si="42"/>
        <v>56</v>
      </c>
      <c r="AD63" s="8">
        <f t="shared" si="21"/>
        <v>4108.3038631744921</v>
      </c>
      <c r="AE63" s="6">
        <f t="shared" si="22"/>
        <v>-836.61317681267496</v>
      </c>
      <c r="AF63" s="6">
        <f t="shared" si="43"/>
        <v>-811.79217430599579</v>
      </c>
      <c r="AG63" s="6"/>
      <c r="AH63" s="6">
        <f t="shared" si="44"/>
        <v>-24.821002506679211</v>
      </c>
    </row>
    <row r="64" spans="2:34" x14ac:dyDescent="0.25">
      <c r="B64" s="6"/>
      <c r="C64" s="6"/>
      <c r="D64" s="6"/>
      <c r="E64" s="6"/>
      <c r="F64" s="6"/>
      <c r="G64" s="6"/>
      <c r="I64" s="8"/>
      <c r="J64" s="6"/>
      <c r="K64" s="6"/>
      <c r="L64" s="6"/>
      <c r="M64" s="6"/>
      <c r="N64" s="6"/>
      <c r="O64">
        <f t="shared" si="13"/>
        <v>57</v>
      </c>
      <c r="P64" s="8">
        <f t="shared" si="14"/>
        <v>102326.88317596885</v>
      </c>
      <c r="Q64" s="6">
        <f t="shared" si="35"/>
        <v>-2548.3752089005661</v>
      </c>
      <c r="R64" s="6">
        <f t="shared" si="36"/>
        <v>-1421.1435797875185</v>
      </c>
      <c r="S64" s="6">
        <f t="shared" si="41"/>
        <v>-2580.48</v>
      </c>
      <c r="T64" s="6">
        <f t="shared" si="37"/>
        <v>-1127.2316291130476</v>
      </c>
      <c r="AC64">
        <f t="shared" si="42"/>
        <v>57</v>
      </c>
      <c r="AD64" s="8">
        <f t="shared" si="21"/>
        <v>3296.5116888684961</v>
      </c>
      <c r="AE64" s="6">
        <f t="shared" si="22"/>
        <v>-836.61317681267496</v>
      </c>
      <c r="AF64" s="6">
        <f t="shared" si="43"/>
        <v>-816.69675202576127</v>
      </c>
      <c r="AG64" s="6"/>
      <c r="AH64" s="6">
        <f t="shared" si="44"/>
        <v>-19.916424786913822</v>
      </c>
    </row>
    <row r="65" spans="2:34" x14ac:dyDescent="0.25">
      <c r="B65" s="6"/>
      <c r="C65" s="6"/>
      <c r="D65" s="6"/>
      <c r="E65" s="6"/>
      <c r="F65" s="6"/>
      <c r="G65" s="6"/>
      <c r="I65" s="8"/>
      <c r="J65" s="6"/>
      <c r="K65" s="6"/>
      <c r="L65" s="6"/>
      <c r="M65" s="6"/>
      <c r="N65" s="6"/>
      <c r="O65">
        <f t="shared" si="13"/>
        <v>58</v>
      </c>
      <c r="P65" s="8">
        <f t="shared" si="14"/>
        <v>98325.259596181335</v>
      </c>
      <c r="Q65" s="6">
        <f t="shared" si="35"/>
        <v>-2548.3752089005661</v>
      </c>
      <c r="R65" s="6">
        <f t="shared" si="36"/>
        <v>-1434.1707292689039</v>
      </c>
      <c r="S65" s="6">
        <f t="shared" si="41"/>
        <v>-2580.48</v>
      </c>
      <c r="T65" s="6">
        <f t="shared" si="37"/>
        <v>-1114.2044796316618</v>
      </c>
      <c r="AC65">
        <f t="shared" si="42"/>
        <v>58</v>
      </c>
      <c r="AD65" s="8">
        <f t="shared" si="21"/>
        <v>2479.8149368427348</v>
      </c>
      <c r="AE65" s="6">
        <f t="shared" si="22"/>
        <v>-836.61317681267496</v>
      </c>
      <c r="AF65" s="6">
        <f t="shared" si="43"/>
        <v>-821.63096156925008</v>
      </c>
      <c r="AG65" s="6"/>
      <c r="AH65" s="6">
        <f t="shared" si="44"/>
        <v>-14.982215243424845</v>
      </c>
    </row>
    <row r="66" spans="2:34" x14ac:dyDescent="0.25">
      <c r="B66" s="6"/>
      <c r="C66" s="6"/>
      <c r="D66" s="6"/>
      <c r="E66" s="6"/>
      <c r="F66" s="6"/>
      <c r="G66" s="6"/>
      <c r="I66" s="8"/>
      <c r="J66" s="6"/>
      <c r="K66" s="6"/>
      <c r="L66" s="6"/>
      <c r="M66" s="6"/>
      <c r="N66" s="6"/>
      <c r="O66">
        <f t="shared" si="13"/>
        <v>59</v>
      </c>
      <c r="P66" s="8">
        <f t="shared" si="14"/>
        <v>94310.608866912429</v>
      </c>
      <c r="Q66" s="6">
        <f t="shared" si="35"/>
        <v>-2548.3752089005661</v>
      </c>
      <c r="R66" s="6">
        <f t="shared" si="36"/>
        <v>-1447.317294287202</v>
      </c>
      <c r="S66" s="6">
        <f t="shared" si="41"/>
        <v>-2580.48</v>
      </c>
      <c r="T66" s="6">
        <f t="shared" si="37"/>
        <v>-1101.0579146133637</v>
      </c>
      <c r="AC66">
        <f t="shared" si="42"/>
        <v>59</v>
      </c>
      <c r="AD66" s="8">
        <f t="shared" si="21"/>
        <v>1658.1839752734847</v>
      </c>
      <c r="AE66" s="6">
        <f t="shared" si="22"/>
        <v>-836.61317681267496</v>
      </c>
      <c r="AF66" s="6">
        <f t="shared" si="43"/>
        <v>-826.59498196206437</v>
      </c>
      <c r="AG66" s="6"/>
      <c r="AH66" s="6">
        <f t="shared" si="44"/>
        <v>-10.018194850610627</v>
      </c>
    </row>
    <row r="67" spans="2:34" x14ac:dyDescent="0.25">
      <c r="B67" s="6"/>
      <c r="C67" s="6"/>
      <c r="D67" s="6"/>
      <c r="E67" s="6"/>
      <c r="F67" s="6"/>
      <c r="G67" s="6"/>
      <c r="I67" s="8"/>
      <c r="J67" s="6"/>
      <c r="K67" s="6"/>
      <c r="L67" s="6"/>
      <c r="M67" s="6"/>
      <c r="N67" s="6"/>
      <c r="O67">
        <f t="shared" si="13"/>
        <v>60</v>
      </c>
      <c r="P67" s="8">
        <f t="shared" si="14"/>
        <v>90282.811572625229</v>
      </c>
      <c r="Q67" s="6">
        <f t="shared" si="35"/>
        <v>-2548.3752089005661</v>
      </c>
      <c r="R67" s="6">
        <f t="shared" si="36"/>
        <v>-1460.5843694848352</v>
      </c>
      <c r="S67" s="6">
        <f t="shared" si="41"/>
        <v>-2580.48</v>
      </c>
      <c r="T67" s="6">
        <f t="shared" si="37"/>
        <v>-1087.7908394157309</v>
      </c>
      <c r="AC67">
        <f t="shared" si="42"/>
        <v>60</v>
      </c>
      <c r="AD67" s="8">
        <f t="shared" si="21"/>
        <v>831.58899331142038</v>
      </c>
      <c r="AE67" s="6">
        <f t="shared" si="22"/>
        <v>-836.61317681267496</v>
      </c>
      <c r="AF67" s="6">
        <f t="shared" si="43"/>
        <v>-831.58899331141845</v>
      </c>
      <c r="AG67" s="6"/>
      <c r="AH67" s="6">
        <f t="shared" si="44"/>
        <v>-5.0241835012564868</v>
      </c>
    </row>
    <row r="68" spans="2:34" x14ac:dyDescent="0.25">
      <c r="B68" s="6"/>
      <c r="C68" s="6"/>
      <c r="D68" s="6"/>
      <c r="E68" s="6"/>
      <c r="F68" s="6"/>
      <c r="G68" s="6"/>
      <c r="I68" s="8"/>
      <c r="J68" s="6"/>
      <c r="K68" s="6"/>
      <c r="L68" s="6"/>
      <c r="M68" s="6"/>
      <c r="N68" s="6"/>
      <c r="O68">
        <f t="shared" si="13"/>
        <v>61</v>
      </c>
      <c r="P68" s="8">
        <f t="shared" si="14"/>
        <v>86241.747203140403</v>
      </c>
      <c r="Q68" s="6">
        <f t="shared" si="35"/>
        <v>-2548.3752089005661</v>
      </c>
      <c r="R68" s="6">
        <f t="shared" si="36"/>
        <v>-1473.973059538446</v>
      </c>
      <c r="S68" s="6">
        <f t="shared" si="41"/>
        <v>-2580.48</v>
      </c>
      <c r="T68" s="6">
        <f t="shared" si="37"/>
        <v>-1074.4021493621201</v>
      </c>
      <c r="AD68" s="8"/>
      <c r="AE68" s="6"/>
      <c r="AF68" s="6"/>
      <c r="AG68" s="6"/>
      <c r="AH68" s="6"/>
    </row>
    <row r="69" spans="2:34" x14ac:dyDescent="0.25">
      <c r="B69" s="6"/>
      <c r="C69" s="6"/>
      <c r="D69" s="6"/>
      <c r="E69" s="6"/>
      <c r="F69" s="6"/>
      <c r="G69" s="6"/>
      <c r="I69" s="8"/>
      <c r="J69" s="6"/>
      <c r="K69" s="6"/>
      <c r="L69" s="6"/>
      <c r="M69" s="6"/>
      <c r="N69" s="6"/>
      <c r="O69">
        <f t="shared" si="13"/>
        <v>62</v>
      </c>
      <c r="P69" s="8">
        <f t="shared" si="14"/>
        <v>82187.294143601961</v>
      </c>
      <c r="Q69" s="6">
        <f t="shared" si="35"/>
        <v>-2548.3752089005661</v>
      </c>
      <c r="R69" s="6">
        <f t="shared" si="36"/>
        <v>-1487.4844792508816</v>
      </c>
      <c r="S69" s="6">
        <f t="shared" si="41"/>
        <v>-2580.48</v>
      </c>
      <c r="T69" s="6">
        <f t="shared" si="37"/>
        <v>-1060.8907296496841</v>
      </c>
      <c r="AD69" s="6"/>
      <c r="AE69" s="6"/>
      <c r="AF69" s="6"/>
      <c r="AG69" s="6"/>
      <c r="AH69" s="6"/>
    </row>
    <row r="70" spans="2:34" x14ac:dyDescent="0.25">
      <c r="B70" s="6"/>
      <c r="C70" s="6"/>
      <c r="D70" s="6"/>
      <c r="E70" s="6"/>
      <c r="F70" s="6"/>
      <c r="G70" s="6"/>
      <c r="I70" s="8"/>
      <c r="J70" s="6"/>
      <c r="K70" s="6"/>
      <c r="L70" s="6"/>
      <c r="M70" s="6"/>
      <c r="N70" s="6"/>
      <c r="O70">
        <f t="shared" si="13"/>
        <v>63</v>
      </c>
      <c r="P70" s="8">
        <f t="shared" si="14"/>
        <v>78119.329664351084</v>
      </c>
      <c r="Q70" s="6">
        <f t="shared" si="35"/>
        <v>-2548.3752089005661</v>
      </c>
      <c r="R70" s="6">
        <f t="shared" si="36"/>
        <v>-1501.1197536440147</v>
      </c>
      <c r="S70" s="6">
        <f t="shared" si="41"/>
        <v>-2580.48</v>
      </c>
      <c r="T70" s="6">
        <f t="shared" si="37"/>
        <v>-1047.2554552565512</v>
      </c>
      <c r="AD70" s="6"/>
      <c r="AE70" s="6"/>
      <c r="AF70" s="6"/>
      <c r="AG70" s="6"/>
      <c r="AH70" s="6"/>
    </row>
    <row r="71" spans="2:34" x14ac:dyDescent="0.25">
      <c r="B71" s="6"/>
      <c r="C71" s="6"/>
      <c r="D71" s="6"/>
      <c r="E71" s="6"/>
      <c r="F71" s="6"/>
      <c r="G71" s="6"/>
      <c r="I71" s="8"/>
      <c r="J71" s="6"/>
      <c r="K71" s="6"/>
      <c r="L71" s="6"/>
      <c r="M71" s="6"/>
      <c r="N71" s="6"/>
      <c r="O71">
        <f t="shared" si="13"/>
        <v>64</v>
      </c>
      <c r="P71" s="8">
        <f t="shared" si="14"/>
        <v>74037.729910707072</v>
      </c>
      <c r="Q71" s="6">
        <f t="shared" si="35"/>
        <v>-2548.3752089005661</v>
      </c>
      <c r="R71" s="6">
        <f t="shared" si="36"/>
        <v>-1514.8800180524186</v>
      </c>
      <c r="S71" s="6">
        <f t="shared" si="41"/>
        <v>-2580.48</v>
      </c>
      <c r="T71" s="6">
        <f t="shared" si="37"/>
        <v>-1033.4951908481478</v>
      </c>
    </row>
    <row r="72" spans="2:34" x14ac:dyDescent="0.25">
      <c r="B72" s="6"/>
      <c r="C72" s="6"/>
      <c r="D72" s="6"/>
      <c r="E72" s="6"/>
      <c r="F72" s="6"/>
      <c r="G72" s="6"/>
      <c r="I72" s="8"/>
      <c r="J72" s="6"/>
      <c r="K72" s="6"/>
      <c r="L72" s="6"/>
      <c r="M72" s="6"/>
      <c r="N72" s="6"/>
      <c r="O72">
        <f t="shared" si="13"/>
        <v>65</v>
      </c>
      <c r="P72" s="8">
        <f t="shared" si="14"/>
        <v>69942.369892654664</v>
      </c>
      <c r="Q72" s="6">
        <f t="shared" ref="Q72:Q103" si="45">PMT(P$4/12,P$3,P$2)</f>
        <v>-2548.3752089005661</v>
      </c>
      <c r="R72" s="6">
        <f t="shared" ref="R72:R88" si="46">PPMT(P$4/12,O72,P$3,P$2)</f>
        <v>-1528.7664182178989</v>
      </c>
      <c r="S72" s="6">
        <f t="shared" si="41"/>
        <v>-2580.48</v>
      </c>
      <c r="T72" s="6">
        <f t="shared" ref="T72:T88" si="47">IPMT(P$4/12,O72,P$3,P$2)</f>
        <v>-1019.6087906826672</v>
      </c>
    </row>
    <row r="73" spans="2:34" x14ac:dyDescent="0.25">
      <c r="B73" s="6"/>
      <c r="C73" s="6"/>
      <c r="D73" s="6"/>
      <c r="E73" s="6"/>
      <c r="F73" s="6"/>
      <c r="G73" s="6"/>
      <c r="I73" s="8"/>
      <c r="J73" s="6"/>
      <c r="K73" s="6"/>
      <c r="L73" s="6"/>
      <c r="M73" s="6"/>
      <c r="N73" s="6"/>
      <c r="O73">
        <f t="shared" si="13"/>
        <v>66</v>
      </c>
      <c r="P73" s="8">
        <f t="shared" si="14"/>
        <v>65833.123474436768</v>
      </c>
      <c r="Q73" s="6">
        <f t="shared" si="45"/>
        <v>-2548.3752089005661</v>
      </c>
      <c r="R73" s="6">
        <f t="shared" si="46"/>
        <v>-1542.7801103848965</v>
      </c>
      <c r="S73" s="6">
        <f>-250-740.97-1589.51</f>
        <v>-2580.48</v>
      </c>
      <c r="T73" s="6">
        <f t="shared" si="47"/>
        <v>-1005.5950985156699</v>
      </c>
    </row>
    <row r="74" spans="2:34" x14ac:dyDescent="0.25">
      <c r="B74" s="6"/>
      <c r="C74" s="6"/>
      <c r="D74" s="6"/>
      <c r="E74" s="6"/>
      <c r="F74" s="6"/>
      <c r="G74" s="6"/>
      <c r="I74" s="8"/>
      <c r="J74" s="6"/>
      <c r="K74" s="6"/>
      <c r="L74" s="6"/>
      <c r="M74" s="6"/>
      <c r="N74" s="6"/>
      <c r="O74">
        <f t="shared" ref="O74:O79" si="48">O73+1</f>
        <v>67</v>
      </c>
      <c r="P74" s="8">
        <f t="shared" ref="P74:P88" si="49">P73+R73+S73</f>
        <v>61709.863364051867</v>
      </c>
      <c r="Q74" s="6">
        <f t="shared" si="45"/>
        <v>-2548.3752089005661</v>
      </c>
      <c r="R74" s="6">
        <f t="shared" si="46"/>
        <v>-1556.9222613967577</v>
      </c>
      <c r="S74" s="6">
        <f t="shared" si="41"/>
        <v>-2580.48</v>
      </c>
      <c r="T74" s="6">
        <f t="shared" si="47"/>
        <v>-991.4529475038081</v>
      </c>
    </row>
    <row r="75" spans="2:34" x14ac:dyDescent="0.25">
      <c r="B75" s="6"/>
      <c r="C75" s="6"/>
      <c r="D75" s="6"/>
      <c r="E75" s="6"/>
      <c r="F75" s="6"/>
      <c r="G75" s="6"/>
      <c r="I75" s="8"/>
      <c r="J75" s="6"/>
      <c r="K75" s="6"/>
      <c r="L75" s="6"/>
      <c r="M75" s="6"/>
      <c r="N75" s="6"/>
      <c r="O75">
        <f t="shared" si="48"/>
        <v>68</v>
      </c>
      <c r="P75" s="8">
        <f t="shared" si="49"/>
        <v>57572.461102655107</v>
      </c>
      <c r="Q75" s="6">
        <f t="shared" si="45"/>
        <v>-2548.3752089005661</v>
      </c>
      <c r="R75" s="6">
        <f t="shared" si="46"/>
        <v>-1571.1940487928948</v>
      </c>
      <c r="S75" s="6">
        <f t="shared" si="41"/>
        <v>-2580.48</v>
      </c>
      <c r="T75" s="6">
        <f t="shared" si="47"/>
        <v>-977.18116010767119</v>
      </c>
    </row>
    <row r="76" spans="2:34" x14ac:dyDescent="0.25">
      <c r="B76" s="6"/>
      <c r="C76" s="6"/>
      <c r="D76" s="6"/>
      <c r="E76" s="6"/>
      <c r="F76" s="6"/>
      <c r="G76" s="6"/>
      <c r="I76" s="6"/>
      <c r="J76" s="6"/>
      <c r="K76" s="6"/>
      <c r="L76" s="6"/>
      <c r="M76" s="6"/>
      <c r="N76" s="6"/>
      <c r="O76">
        <f t="shared" si="48"/>
        <v>69</v>
      </c>
      <c r="P76" s="8">
        <f t="shared" si="49"/>
        <v>53420.787053862208</v>
      </c>
      <c r="Q76" s="6">
        <f t="shared" si="45"/>
        <v>-2548.3752089005661</v>
      </c>
      <c r="R76" s="6">
        <f t="shared" si="46"/>
        <v>-1585.5966609068296</v>
      </c>
      <c r="S76" s="6">
        <f t="shared" si="41"/>
        <v>-2580.48</v>
      </c>
      <c r="T76" s="6">
        <f t="shared" si="47"/>
        <v>-962.77854799373631</v>
      </c>
    </row>
    <row r="77" spans="2:34" x14ac:dyDescent="0.25">
      <c r="B77" s="6"/>
      <c r="C77" s="6"/>
      <c r="D77" s="6"/>
      <c r="E77" s="6"/>
      <c r="F77" s="6"/>
      <c r="G77" s="6"/>
      <c r="I77" s="6"/>
      <c r="J77" s="6"/>
      <c r="K77" s="6"/>
      <c r="L77" s="6"/>
      <c r="M77" s="6"/>
      <c r="N77" s="6"/>
      <c r="O77">
        <f t="shared" si="48"/>
        <v>70</v>
      </c>
      <c r="P77" s="8">
        <f t="shared" si="49"/>
        <v>49254.710392955378</v>
      </c>
      <c r="Q77" s="6">
        <f t="shared" si="45"/>
        <v>-2548.3752089005661</v>
      </c>
      <c r="R77" s="6">
        <f t="shared" si="46"/>
        <v>-1600.1312969651422</v>
      </c>
      <c r="S77" s="6">
        <f t="shared" si="41"/>
        <v>-2580.48</v>
      </c>
      <c r="T77" s="6">
        <f t="shared" si="47"/>
        <v>-948.24391193542374</v>
      </c>
    </row>
    <row r="78" spans="2:34" x14ac:dyDescent="0.25">
      <c r="I78" s="6"/>
      <c r="J78" s="6"/>
      <c r="K78" s="6"/>
      <c r="L78" s="6"/>
      <c r="M78" s="6"/>
      <c r="N78" s="6"/>
      <c r="O78">
        <f t="shared" si="48"/>
        <v>71</v>
      </c>
      <c r="P78" s="8">
        <f t="shared" si="49"/>
        <v>45074.099095990234</v>
      </c>
      <c r="Q78" s="6">
        <f t="shared" si="45"/>
        <v>-2548.3752089005661</v>
      </c>
      <c r="R78" s="6">
        <f t="shared" si="46"/>
        <v>-1614.7991671873226</v>
      </c>
      <c r="S78" s="6">
        <f t="shared" si="41"/>
        <v>-2580.48</v>
      </c>
      <c r="T78" s="6">
        <f t="shared" si="47"/>
        <v>-933.57604171324328</v>
      </c>
    </row>
    <row r="79" spans="2:34" x14ac:dyDescent="0.25">
      <c r="I79" s="6"/>
      <c r="J79" s="6"/>
      <c r="K79" s="6"/>
      <c r="L79" s="6"/>
      <c r="M79" s="6"/>
      <c r="N79" s="6"/>
      <c r="O79">
        <f t="shared" si="48"/>
        <v>72</v>
      </c>
      <c r="P79" s="8">
        <f t="shared" si="49"/>
        <v>40878.819928802906</v>
      </c>
      <c r="Q79" s="6">
        <f t="shared" si="45"/>
        <v>-2548.3752089005661</v>
      </c>
      <c r="R79" s="6">
        <f t="shared" si="46"/>
        <v>-1629.6014928865397</v>
      </c>
      <c r="S79" s="6">
        <f t="shared" si="41"/>
        <v>-2580.48</v>
      </c>
      <c r="T79" s="6">
        <f t="shared" si="47"/>
        <v>-918.77371601402626</v>
      </c>
    </row>
    <row r="80" spans="2:34" x14ac:dyDescent="0.25">
      <c r="I80" s="6"/>
      <c r="J80" s="6"/>
      <c r="K80" s="6"/>
      <c r="L80" s="6"/>
      <c r="M80" s="6"/>
      <c r="N80" s="6"/>
      <c r="O80">
        <f>O79+1</f>
        <v>73</v>
      </c>
      <c r="P80" s="8">
        <f t="shared" si="49"/>
        <v>36668.738435916363</v>
      </c>
      <c r="Q80" s="6">
        <f t="shared" si="45"/>
        <v>-2548.3752089005661</v>
      </c>
      <c r="R80" s="6">
        <f t="shared" si="46"/>
        <v>-1644.5395065713328</v>
      </c>
      <c r="S80" s="6">
        <f t="shared" si="41"/>
        <v>-2580.48</v>
      </c>
      <c r="T80" s="6">
        <f t="shared" si="47"/>
        <v>-903.83570232923273</v>
      </c>
    </row>
    <row r="81" spans="9:20" x14ac:dyDescent="0.25">
      <c r="I81" s="6"/>
      <c r="J81" s="6"/>
      <c r="K81" s="6"/>
      <c r="L81" s="6"/>
      <c r="M81" s="6"/>
      <c r="N81" s="6"/>
      <c r="O81">
        <f t="shared" ref="O81:O88" si="50">O80+1</f>
        <v>74</v>
      </c>
      <c r="P81" s="8">
        <f t="shared" si="49"/>
        <v>32443.718929345032</v>
      </c>
      <c r="Q81" s="6">
        <f t="shared" si="45"/>
        <v>-2548.3752089005661</v>
      </c>
      <c r="R81" s="6">
        <f t="shared" si="46"/>
        <v>-1659.6144520482371</v>
      </c>
      <c r="S81" s="6">
        <f t="shared" si="41"/>
        <v>-2580.48</v>
      </c>
      <c r="T81" s="6">
        <f t="shared" si="47"/>
        <v>-888.76075685232911</v>
      </c>
    </row>
    <row r="82" spans="9:20" x14ac:dyDescent="0.25">
      <c r="I82" s="6"/>
      <c r="J82" s="6"/>
      <c r="K82" s="6"/>
      <c r="L82" s="6"/>
      <c r="M82" s="6"/>
      <c r="N82" s="6"/>
      <c r="O82">
        <f t="shared" si="50"/>
        <v>75</v>
      </c>
      <c r="P82" s="8">
        <f t="shared" si="49"/>
        <v>28203.624477296795</v>
      </c>
      <c r="Q82" s="6">
        <f t="shared" si="45"/>
        <v>-2548.3752089005661</v>
      </c>
      <c r="R82" s="6">
        <f t="shared" si="46"/>
        <v>-1674.8275845253456</v>
      </c>
      <c r="S82" s="6">
        <f t="shared" si="41"/>
        <v>-2580.48</v>
      </c>
      <c r="T82" s="6">
        <f t="shared" si="47"/>
        <v>-873.54762437522015</v>
      </c>
    </row>
    <row r="83" spans="9:20" x14ac:dyDescent="0.25">
      <c r="I83" s="6"/>
      <c r="J83" s="6"/>
      <c r="K83" s="6"/>
      <c r="L83" s="6"/>
      <c r="M83" s="6"/>
      <c r="N83" s="6"/>
      <c r="O83">
        <f t="shared" si="50"/>
        <v>76</v>
      </c>
      <c r="P83" s="8">
        <f t="shared" si="49"/>
        <v>23948.316892771451</v>
      </c>
      <c r="Q83" s="6">
        <f t="shared" si="45"/>
        <v>-2548.3752089005661</v>
      </c>
      <c r="R83" s="6">
        <f t="shared" si="46"/>
        <v>-1690.1801707168281</v>
      </c>
      <c r="S83" s="6">
        <f>-250-740.97-1589.51</f>
        <v>-2580.48</v>
      </c>
      <c r="T83" s="6">
        <f t="shared" si="47"/>
        <v>-858.19503818373778</v>
      </c>
    </row>
    <row r="84" spans="9:20" x14ac:dyDescent="0.25">
      <c r="I84" s="6"/>
      <c r="J84" s="6"/>
      <c r="K84" s="6"/>
      <c r="L84" s="6"/>
      <c r="M84" s="6"/>
      <c r="N84" s="6"/>
      <c r="O84">
        <f t="shared" si="50"/>
        <v>77</v>
      </c>
      <c r="P84" s="8">
        <f t="shared" si="49"/>
        <v>19677.656722054624</v>
      </c>
      <c r="Q84" s="6">
        <f t="shared" si="45"/>
        <v>-2548.3752089005661</v>
      </c>
      <c r="R84" s="6">
        <f t="shared" si="46"/>
        <v>-1705.6734889483992</v>
      </c>
      <c r="S84" s="6">
        <f t="shared" si="41"/>
        <v>-2580.48</v>
      </c>
      <c r="T84" s="6">
        <f t="shared" si="47"/>
        <v>-842.70171995216708</v>
      </c>
    </row>
    <row r="85" spans="9:20" x14ac:dyDescent="0.25">
      <c r="I85" s="6"/>
      <c r="J85" s="6"/>
      <c r="K85" s="6"/>
      <c r="L85" s="6"/>
      <c r="M85" s="6"/>
      <c r="N85" s="6"/>
      <c r="O85">
        <f t="shared" si="50"/>
        <v>78</v>
      </c>
      <c r="P85" s="8">
        <f t="shared" si="49"/>
        <v>15391.503233106225</v>
      </c>
      <c r="Q85" s="6">
        <f t="shared" si="45"/>
        <v>-2548.3752089005661</v>
      </c>
      <c r="R85" s="6">
        <f t="shared" si="46"/>
        <v>-1721.3088292637592</v>
      </c>
      <c r="S85" s="6">
        <f t="shared" si="41"/>
        <v>-2580.48</v>
      </c>
      <c r="T85" s="6">
        <f t="shared" si="47"/>
        <v>-827.06637963680669</v>
      </c>
    </row>
    <row r="86" spans="9:20" x14ac:dyDescent="0.25">
      <c r="I86" s="6"/>
      <c r="J86" s="6"/>
      <c r="K86" s="6"/>
      <c r="L86" s="6"/>
      <c r="M86" s="6"/>
      <c r="N86" s="6"/>
      <c r="O86">
        <f t="shared" si="50"/>
        <v>79</v>
      </c>
      <c r="P86" s="8">
        <f t="shared" si="49"/>
        <v>11089.714403842467</v>
      </c>
      <c r="Q86" s="6">
        <f t="shared" si="45"/>
        <v>-2548.3752089005661</v>
      </c>
      <c r="R86" s="6">
        <f t="shared" si="46"/>
        <v>-1737.0874935320103</v>
      </c>
      <c r="S86" s="6">
        <f t="shared" si="41"/>
        <v>-2580.48</v>
      </c>
      <c r="T86" s="6">
        <f t="shared" si="47"/>
        <v>-811.28771536855561</v>
      </c>
    </row>
    <row r="87" spans="9:20" x14ac:dyDescent="0.25">
      <c r="I87" s="6"/>
      <c r="J87" s="6"/>
      <c r="K87" s="6"/>
      <c r="L87" s="6"/>
      <c r="M87" s="6"/>
      <c r="N87" s="6"/>
      <c r="O87">
        <f t="shared" si="50"/>
        <v>80</v>
      </c>
      <c r="P87" s="8">
        <f t="shared" si="49"/>
        <v>6772.1469103104573</v>
      </c>
      <c r="Q87" s="6">
        <f t="shared" si="45"/>
        <v>-2548.3752089005661</v>
      </c>
      <c r="R87" s="6">
        <f t="shared" si="46"/>
        <v>-1753.0107955560541</v>
      </c>
      <c r="S87" s="6">
        <f t="shared" si="41"/>
        <v>-2580.48</v>
      </c>
      <c r="T87" s="6">
        <f t="shared" si="47"/>
        <v>-795.36441334451206</v>
      </c>
    </row>
    <row r="88" spans="9:20" x14ac:dyDescent="0.25">
      <c r="I88" s="6"/>
      <c r="J88" s="6"/>
      <c r="K88" s="6"/>
      <c r="L88" s="6"/>
      <c r="M88" s="6"/>
      <c r="N88" s="6"/>
      <c r="O88">
        <f t="shared" si="50"/>
        <v>81</v>
      </c>
      <c r="P88" s="8">
        <f t="shared" si="49"/>
        <v>2438.656114754403</v>
      </c>
      <c r="Q88" s="6">
        <f t="shared" si="45"/>
        <v>-2548.3752089005661</v>
      </c>
      <c r="R88" s="6">
        <f t="shared" si="46"/>
        <v>-1769.0800611819845</v>
      </c>
      <c r="S88" s="6">
        <v>-669.58</v>
      </c>
      <c r="T88" s="6">
        <f t="shared" si="47"/>
        <v>-779.29514771858157</v>
      </c>
    </row>
    <row r="89" spans="9:20" x14ac:dyDescent="0.25">
      <c r="I89" s="6"/>
      <c r="J89" s="6"/>
      <c r="K89" s="6"/>
      <c r="L89" s="6"/>
      <c r="M89" s="6"/>
      <c r="N89" s="6"/>
      <c r="P89" s="8"/>
      <c r="Q89" s="6"/>
      <c r="R89" s="6"/>
      <c r="S89" s="6"/>
      <c r="T89" s="6"/>
    </row>
    <row r="90" spans="9:20" x14ac:dyDescent="0.25">
      <c r="I90" s="6"/>
      <c r="J90" s="6"/>
      <c r="K90" s="6"/>
      <c r="L90" s="6"/>
      <c r="M90" s="6"/>
      <c r="N90" s="6"/>
      <c r="P90" s="8"/>
      <c r="Q90" s="6"/>
      <c r="R90" s="6"/>
      <c r="S90" s="6"/>
      <c r="T90" s="6"/>
    </row>
    <row r="91" spans="9:20" x14ac:dyDescent="0.25">
      <c r="I91" s="6"/>
      <c r="J91" s="6"/>
      <c r="K91" s="6"/>
      <c r="L91" s="6"/>
      <c r="M91" s="6"/>
      <c r="N91" s="6"/>
      <c r="P91" s="8"/>
      <c r="Q91" s="6"/>
      <c r="R91" s="6"/>
      <c r="S91" s="6"/>
      <c r="T91" s="6"/>
    </row>
    <row r="92" spans="9:20" x14ac:dyDescent="0.25">
      <c r="I92" s="6"/>
      <c r="J92" s="6"/>
      <c r="K92" s="6"/>
      <c r="L92" s="6"/>
      <c r="M92" s="6"/>
      <c r="N92" s="6"/>
      <c r="P92" s="8"/>
      <c r="Q92" s="6"/>
      <c r="R92" s="6"/>
      <c r="S92" s="6"/>
      <c r="T92" s="6"/>
    </row>
    <row r="93" spans="9:20" x14ac:dyDescent="0.25">
      <c r="I93" s="6"/>
      <c r="J93" s="6"/>
      <c r="K93" s="6"/>
      <c r="L93" s="6"/>
      <c r="M93" s="6"/>
      <c r="N93" s="6"/>
      <c r="P93" s="8"/>
      <c r="Q93" s="6"/>
      <c r="R93" s="6"/>
      <c r="S93" s="6"/>
      <c r="T93" s="6"/>
    </row>
    <row r="94" spans="9:20" x14ac:dyDescent="0.25">
      <c r="I94" s="6"/>
      <c r="J94" s="6"/>
      <c r="K94" s="6"/>
      <c r="L94" s="6"/>
      <c r="M94" s="6"/>
      <c r="N94" s="6"/>
      <c r="P94" s="8"/>
      <c r="Q94" s="6"/>
      <c r="R94" s="6"/>
      <c r="S94" s="6"/>
      <c r="T94" s="6"/>
    </row>
    <row r="95" spans="9:20" x14ac:dyDescent="0.25">
      <c r="I95" s="6"/>
      <c r="J95" s="6"/>
      <c r="K95" s="6"/>
      <c r="L95" s="6"/>
      <c r="M95" s="6"/>
      <c r="N95" s="6"/>
      <c r="P95" s="8"/>
      <c r="Q95" s="6"/>
      <c r="R95" s="6"/>
      <c r="S95" s="6"/>
      <c r="T95" s="6"/>
    </row>
    <row r="96" spans="9:20" x14ac:dyDescent="0.25">
      <c r="I96" s="6"/>
      <c r="J96" s="6"/>
      <c r="K96" s="6"/>
      <c r="L96" s="6"/>
      <c r="M96" s="6"/>
      <c r="N96" s="6"/>
      <c r="P96" s="8"/>
      <c r="Q96" s="6"/>
      <c r="R96" s="6"/>
      <c r="S96" s="6"/>
      <c r="T96" s="6"/>
    </row>
    <row r="97" spans="9:20" x14ac:dyDescent="0.25">
      <c r="I97" s="6"/>
      <c r="J97" s="6"/>
      <c r="K97" s="6"/>
      <c r="L97" s="6"/>
      <c r="M97" s="6"/>
      <c r="N97" s="6"/>
      <c r="P97" s="8"/>
      <c r="Q97" s="6"/>
      <c r="R97" s="6"/>
      <c r="S97" s="6"/>
      <c r="T97" s="6"/>
    </row>
    <row r="98" spans="9:20" x14ac:dyDescent="0.25">
      <c r="I98" s="6"/>
      <c r="J98" s="6"/>
      <c r="K98" s="6"/>
      <c r="L98" s="6"/>
      <c r="M98" s="6"/>
      <c r="N98" s="6"/>
      <c r="P98" s="8"/>
      <c r="Q98" s="6"/>
      <c r="R98" s="6"/>
      <c r="S98" s="6"/>
      <c r="T98" s="6"/>
    </row>
    <row r="99" spans="9:20" x14ac:dyDescent="0.25">
      <c r="I99" s="6"/>
      <c r="J99" s="6"/>
      <c r="K99" s="6"/>
      <c r="L99" s="6"/>
      <c r="M99" s="6"/>
      <c r="N99" s="6"/>
      <c r="P99" s="8"/>
      <c r="Q99" s="6"/>
      <c r="R99" s="6"/>
      <c r="S99" s="6"/>
      <c r="T99" s="6"/>
    </row>
    <row r="100" spans="9:20" x14ac:dyDescent="0.25">
      <c r="I100" s="6"/>
      <c r="J100" s="6"/>
      <c r="K100" s="6"/>
      <c r="L100" s="6"/>
      <c r="M100" s="6"/>
      <c r="N100" s="6"/>
      <c r="P100" s="8"/>
      <c r="Q100" s="6"/>
      <c r="R100" s="6"/>
      <c r="S100" s="6"/>
      <c r="T100" s="6"/>
    </row>
    <row r="101" spans="9:20" x14ac:dyDescent="0.25">
      <c r="I101" s="6"/>
      <c r="J101" s="6"/>
      <c r="K101" s="6"/>
      <c r="L101" s="6"/>
      <c r="M101" s="6"/>
      <c r="N101" s="6"/>
      <c r="P101" s="8"/>
      <c r="Q101" s="6"/>
      <c r="R101" s="6"/>
      <c r="S101" s="6"/>
      <c r="T101" s="6"/>
    </row>
    <row r="102" spans="9:20" x14ac:dyDescent="0.25">
      <c r="I102" s="6"/>
      <c r="J102" s="6"/>
      <c r="K102" s="6"/>
      <c r="L102" s="6"/>
      <c r="M102" s="6"/>
      <c r="N102" s="6"/>
      <c r="P102" s="8"/>
      <c r="Q102" s="6"/>
      <c r="R102" s="6"/>
      <c r="S102" s="6"/>
      <c r="T102" s="6"/>
    </row>
    <row r="103" spans="9:20" x14ac:dyDescent="0.25">
      <c r="I103" s="6"/>
      <c r="J103" s="6"/>
      <c r="K103" s="6"/>
      <c r="L103" s="6"/>
      <c r="M103" s="6"/>
      <c r="N103" s="6"/>
      <c r="P103" s="8"/>
      <c r="Q103" s="6"/>
      <c r="R103" s="6"/>
      <c r="S103" s="6"/>
      <c r="T103" s="6"/>
    </row>
    <row r="104" spans="9:20" x14ac:dyDescent="0.25">
      <c r="I104" s="6"/>
      <c r="J104" s="6"/>
      <c r="K104" s="6"/>
      <c r="L104" s="6"/>
      <c r="M104" s="6"/>
      <c r="N104" s="6"/>
      <c r="P104" s="8"/>
      <c r="Q104" s="6"/>
      <c r="R104" s="6"/>
      <c r="S104" s="6"/>
      <c r="T104" s="6"/>
    </row>
    <row r="105" spans="9:20" x14ac:dyDescent="0.25">
      <c r="I105" s="6"/>
      <c r="J105" s="6"/>
      <c r="K105" s="6"/>
      <c r="L105" s="6"/>
      <c r="M105" s="6"/>
      <c r="N105" s="6"/>
      <c r="P105" s="8"/>
      <c r="Q105" s="6"/>
      <c r="R105" s="6"/>
      <c r="S105" s="6"/>
      <c r="T105" s="6"/>
    </row>
    <row r="106" spans="9:20" x14ac:dyDescent="0.25">
      <c r="I106" s="6"/>
      <c r="J106" s="6"/>
      <c r="K106" s="6"/>
      <c r="L106" s="6"/>
      <c r="M106" s="6"/>
      <c r="N106" s="6"/>
      <c r="P106" s="8"/>
      <c r="Q106" s="6"/>
      <c r="R106" s="6"/>
      <c r="S106" s="6"/>
      <c r="T106" s="6"/>
    </row>
    <row r="107" spans="9:20" x14ac:dyDescent="0.25">
      <c r="I107" s="6"/>
      <c r="J107" s="6"/>
      <c r="K107" s="6"/>
      <c r="L107" s="6"/>
      <c r="M107" s="6"/>
      <c r="N107" s="6"/>
      <c r="P107" s="8"/>
      <c r="Q107" s="6"/>
      <c r="R107" s="6"/>
      <c r="S107" s="6"/>
      <c r="T107" s="6"/>
    </row>
    <row r="108" spans="9:20" x14ac:dyDescent="0.25">
      <c r="I108" s="6"/>
      <c r="J108" s="6"/>
      <c r="K108" s="6"/>
      <c r="L108" s="6"/>
      <c r="M108" s="6"/>
      <c r="N108" s="6"/>
      <c r="P108" s="8"/>
      <c r="Q108" s="6"/>
      <c r="R108" s="6"/>
      <c r="S108" s="6"/>
      <c r="T108" s="6"/>
    </row>
    <row r="109" spans="9:20" x14ac:dyDescent="0.25">
      <c r="P109" s="8"/>
      <c r="Q109" s="6"/>
      <c r="R109" s="6"/>
      <c r="S109" s="6"/>
      <c r="T109" s="6"/>
    </row>
    <row r="110" spans="9:20" x14ac:dyDescent="0.25">
      <c r="P110" s="8"/>
      <c r="Q110" s="6"/>
      <c r="R110" s="6"/>
      <c r="S110" s="6"/>
      <c r="T110" s="6"/>
    </row>
    <row r="111" spans="9:20" x14ac:dyDescent="0.25">
      <c r="P111" s="8"/>
      <c r="Q111" s="6"/>
      <c r="R111" s="6"/>
      <c r="S111" s="6"/>
      <c r="T111" s="6"/>
    </row>
    <row r="112" spans="9:20" x14ac:dyDescent="0.25">
      <c r="P112" s="8"/>
      <c r="Q112" s="6"/>
      <c r="R112" s="6"/>
      <c r="S112" s="6"/>
      <c r="T112" s="6"/>
    </row>
    <row r="113" spans="16:20" x14ac:dyDescent="0.25">
      <c r="P113" s="8"/>
      <c r="Q113" s="6"/>
      <c r="R113" s="6"/>
      <c r="S113" s="6"/>
      <c r="T113" s="6"/>
    </row>
    <row r="114" spans="16:20" x14ac:dyDescent="0.25">
      <c r="P114" s="8"/>
      <c r="Q114" s="6"/>
      <c r="R114" s="6"/>
      <c r="S114" s="6"/>
      <c r="T114" s="6"/>
    </row>
    <row r="115" spans="16:20" x14ac:dyDescent="0.25">
      <c r="P115" s="8"/>
      <c r="Q115" s="6"/>
      <c r="R115" s="6"/>
      <c r="S115" s="6"/>
      <c r="T115" s="6"/>
    </row>
    <row r="116" spans="16:20" x14ac:dyDescent="0.25">
      <c r="P116" s="8"/>
      <c r="Q116" s="6"/>
      <c r="R116" s="6"/>
      <c r="S116" s="6"/>
      <c r="T116" s="6"/>
    </row>
    <row r="117" spans="16:20" x14ac:dyDescent="0.25">
      <c r="P117" s="8"/>
      <c r="Q117" s="6"/>
      <c r="R117" s="6"/>
      <c r="S117" s="6"/>
      <c r="T117" s="6"/>
    </row>
    <row r="118" spans="16:20" x14ac:dyDescent="0.25">
      <c r="P118" s="8"/>
      <c r="Q118" s="6"/>
      <c r="R118" s="6"/>
      <c r="S118" s="6"/>
      <c r="T118" s="6"/>
    </row>
    <row r="119" spans="16:20" x14ac:dyDescent="0.25">
      <c r="P119" s="8"/>
      <c r="Q119" s="6"/>
      <c r="R119" s="6"/>
      <c r="S119" s="6"/>
      <c r="T119" s="6"/>
    </row>
    <row r="120" spans="16:20" x14ac:dyDescent="0.25">
      <c r="P120" s="8"/>
      <c r="Q120" s="6"/>
      <c r="R120" s="6"/>
      <c r="S120" s="6"/>
      <c r="T120" s="6"/>
    </row>
    <row r="121" spans="16:20" x14ac:dyDescent="0.25">
      <c r="P121" s="8"/>
      <c r="Q121" s="6"/>
      <c r="R121" s="6"/>
      <c r="S121" s="6"/>
      <c r="T121" s="6"/>
    </row>
    <row r="122" spans="16:20" x14ac:dyDescent="0.25">
      <c r="P122" s="8"/>
      <c r="Q122" s="6"/>
      <c r="R122" s="6"/>
      <c r="S122" s="6"/>
      <c r="T122" s="6"/>
    </row>
    <row r="123" spans="16:20" x14ac:dyDescent="0.25">
      <c r="P123" s="8"/>
      <c r="Q123" s="6"/>
      <c r="R123" s="6"/>
      <c r="S123" s="6"/>
      <c r="T123" s="6"/>
    </row>
    <row r="124" spans="16:20" x14ac:dyDescent="0.25">
      <c r="P124" s="8"/>
      <c r="Q124" s="6"/>
      <c r="R124" s="6"/>
      <c r="S124" s="6"/>
      <c r="T124" s="6"/>
    </row>
    <row r="125" spans="16:20" x14ac:dyDescent="0.25">
      <c r="P125" s="8"/>
      <c r="Q125" s="6"/>
      <c r="R125" s="6"/>
      <c r="S125" s="6"/>
      <c r="T125" s="6"/>
    </row>
    <row r="126" spans="16:20" x14ac:dyDescent="0.25">
      <c r="P126" s="8"/>
      <c r="Q126" s="6"/>
      <c r="R126" s="6"/>
      <c r="S126" s="6"/>
      <c r="T126" s="6"/>
    </row>
    <row r="127" spans="16:20" x14ac:dyDescent="0.25">
      <c r="P127" s="8"/>
      <c r="Q127" s="6"/>
      <c r="R127" s="6"/>
      <c r="S127" s="6"/>
      <c r="T127" s="6"/>
    </row>
    <row r="128" spans="16:20" x14ac:dyDescent="0.25">
      <c r="P128" s="8"/>
      <c r="Q128" s="6"/>
      <c r="R128" s="6"/>
      <c r="S128" s="6"/>
      <c r="T128" s="6"/>
    </row>
    <row r="129" spans="16:20" x14ac:dyDescent="0.25">
      <c r="P129" s="6"/>
      <c r="Q129" s="6"/>
      <c r="R129" s="6"/>
      <c r="S129" s="6"/>
      <c r="T129" s="6"/>
    </row>
    <row r="130" spans="16:20" x14ac:dyDescent="0.25">
      <c r="P130" s="6"/>
      <c r="Q130" s="6"/>
      <c r="R130" s="6"/>
      <c r="S130" s="6"/>
      <c r="T130" s="6"/>
    </row>
    <row r="131" spans="16:20" x14ac:dyDescent="0.25">
      <c r="P131" s="6"/>
      <c r="Q131" s="6"/>
      <c r="R131" s="6"/>
      <c r="S131" s="6"/>
      <c r="T13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Inputs</vt:lpstr>
      <vt:lpstr>Baseline</vt:lpstr>
      <vt:lpstr>Easy Wins Amortization</vt:lpstr>
      <vt:lpstr>Interest First Amortization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Richard Boyd</cp:lastModifiedBy>
  <dcterms:created xsi:type="dcterms:W3CDTF">2026-07-08T14:22:07Z</dcterms:created>
  <dcterms:modified xsi:type="dcterms:W3CDTF">2026-07-10T19:14:41Z</dcterms:modified>
</cp:coreProperties>
</file>